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0" yWindow="65264" windowWidth="20214" windowHeight="11479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1,2'!$A$1:$Q$26</definedName>
    <definedName name="_xlnm.Print_Area" localSheetId="5">'CUADRO 1,3'!$A$1:$Q$26</definedName>
    <definedName name="_xlnm.Print_Area" localSheetId="6">'CUADRO 1,4'!$A$1:$Y$38</definedName>
    <definedName name="_xlnm.Print_Area" localSheetId="7">'CUADRO 1,5'!$A$3:$Y$44</definedName>
    <definedName name="_xlnm.Print_Area" localSheetId="9">'CUADRO 1,7'!$A$1:$Q$53</definedName>
    <definedName name="_xlnm.Print_Area" localSheetId="16">'CUADRO 1.10'!$A$1:$Z$64</definedName>
    <definedName name="_xlnm.Print_Area" localSheetId="17">'CUADRO 1.11'!$A$3:$Z$66</definedName>
    <definedName name="_xlnm.Print_Area" localSheetId="18">'CUADRO 1.12'!$A$1:$Z$24</definedName>
    <definedName name="_xlnm.Print_Area" localSheetId="19">'CUADRO 1.13'!$A$3:$Z$17</definedName>
    <definedName name="_xlnm.Print_Area" localSheetId="2">'CUADRO 1.1A'!$A$1:$O$39</definedName>
    <definedName name="_xlnm.Print_Area" localSheetId="3">'CUADRO 1.1B'!$A$1:$O$39</definedName>
    <definedName name="_xlnm.Print_Area" localSheetId="8">'CUADRO 1.6'!$A$1:$R$61</definedName>
    <definedName name="_xlnm.Print_Area" localSheetId="10">'CUADRO 1.8'!$A$1:$Y$84</definedName>
    <definedName name="_xlnm.Print_Area" localSheetId="11">'CUADRO 1.8 B'!$A$3:$Y$47</definedName>
    <definedName name="_xlnm.Print_Area" localSheetId="12">'CUADRO 1.8 C'!$A$1:$Z$64</definedName>
    <definedName name="_xlnm.Print_Area" localSheetId="13">'CUADRO 1.9'!$A$1:$Y$60</definedName>
    <definedName name="_xlnm.Print_Area" localSheetId="14">'CUADRO 1.9 B'!$A$1:$Y$48</definedName>
    <definedName name="_xlnm.Print_Area" localSheetId="15">'CUADRO 1.9 C'!$A$1:$Z$75</definedName>
    <definedName name="_xlnm.Print_Area" localSheetId="0">'INDICE'!$A$1:$D$32</definedName>
    <definedName name="PAX_NACIONAL" localSheetId="5">'CUADRO 1,3'!$A$6:$N$23</definedName>
    <definedName name="PAX_NACIONAL" localSheetId="6">'CUADRO 1,4'!$A$6:$T$36</definedName>
    <definedName name="PAX_NACIONAL" localSheetId="7">'CUADRO 1,5'!$A$6:$T$42</definedName>
    <definedName name="PAX_NACIONAL" localSheetId="9">'CUADRO 1,7'!$A$6:$N$51</definedName>
    <definedName name="PAX_NACIONAL" localSheetId="16">'CUADRO 1.10'!$A$6:$U$60</definedName>
    <definedName name="PAX_NACIONAL" localSheetId="17">'CUADRO 1.11'!$A$6:$U$64</definedName>
    <definedName name="PAX_NACIONAL" localSheetId="18">'CUADRO 1.12'!$A$7:$U$21</definedName>
    <definedName name="PAX_NACIONAL" localSheetId="19">'CUADRO 1.13'!$A$6:$U$15</definedName>
    <definedName name="PAX_NACIONAL" localSheetId="8">'CUADRO 1.6'!$A$6:$N$59</definedName>
    <definedName name="PAX_NACIONAL" localSheetId="10">'CUADRO 1.8'!$A$6:$T$80</definedName>
    <definedName name="PAX_NACIONAL" localSheetId="11">'CUADRO 1.8 B'!$A$6:$T$44</definedName>
    <definedName name="PAX_NACIONAL" localSheetId="12">'CUADRO 1.8 C'!$A$6:$T$61</definedName>
    <definedName name="PAX_NACIONAL" localSheetId="13">'CUADRO 1.9'!$A$6:$T$56</definedName>
    <definedName name="PAX_NACIONAL" localSheetId="14">'CUADRO 1.9 B'!$A$6:$T$43</definedName>
    <definedName name="PAX_NACIONAL" localSheetId="15">'CUADRO 1.9 C'!$A$6:$T$70</definedName>
    <definedName name="PAX_NACIONAL">'CUADRO 1,2'!$A$6:$N$23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<sst xmlns="http://schemas.openxmlformats.org/spreadsheetml/2006/main" count="1587" uniqueCount="475">
  <si>
    <t>Fuente: Empresas Aéreas Archivo Origen-Destino, Tráfico de Aerotaxis, Tráfico de Vuelos Charter.  *: Variación superior al 500%</t>
  </si>
  <si>
    <t xml:space="preserve">Información provisional. 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</si>
  <si>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</si>
  <si>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</si>
  <si>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</si>
  <si>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</si>
  <si>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</si>
  <si>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</si>
  <si>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</si>
  <si>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</si>
  <si>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</si>
  <si>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</si>
  <si>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</si>
  <si>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</si>
  <si>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</si>
  <si>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</si>
  <si>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</si>
  <si>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</si>
  <si>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</si>
  <si>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</si>
  <si>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</si>
  <si>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</si>
  <si>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</si>
  <si>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</si>
  <si>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</si>
  <si>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</si>
  <si>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</si>
  <si>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</si>
  <si>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</si>
  <si>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</si>
  <si>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</si>
  <si>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</si>
  <si>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</si>
  <si>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</si>
  <si>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</si>
  <si>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</si>
  <si>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</si>
  <si>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</si>
  <si>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</si>
  <si>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</si>
  <si>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</si>
  <si>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</si>
  <si>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</si>
  <si>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</si>
  <si>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</si>
  <si>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</si>
  <si>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</si>
  <si>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</si>
  <si>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</si>
  <si>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</si>
  <si>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</si>
  <si>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</si>
  <si>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</si>
  <si>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</si>
  <si>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</si>
  <si>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</si>
  <si>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</si>
  <si>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</si>
  <si>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</si>
  <si>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</si>
  <si>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</si>
  <si>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</si>
  <si>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</si>
  <si>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</si>
  <si>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</si>
  <si>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</si>
  <si>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</si>
  <si>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</si>
  <si>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</si>
  <si>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</si>
  <si>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</si>
  <si>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</si>
  <si>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</si>
  <si>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</si>
  <si>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</si>
  <si>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</si>
  <si>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</si>
  <si>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</si>
  <si>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</si>
  <si>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</si>
  <si>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</si>
  <si>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</si>
  <si>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</si>
  <si>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</si>
  <si>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</si>
  <si>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</si>
  <si>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</si>
  <si>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</si>
  <si>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</si>
  <si>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</si>
  <si>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</si>
  <si>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</si>
  <si>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</si>
  <si>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</si>
  <si>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</si>
  <si>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</si>
  <si>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</si>
  <si>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</si>
  <si>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</si>
  <si>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</si>
  <si>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</si>
  <si>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</si>
  <si>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</si>
  <si>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</si>
  <si>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</si>
  <si>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</si>
  <si>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</si>
  <si>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</si>
  <si>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</si>
  <si>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</si>
  <si>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</si>
  <si>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</si>
  <si>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</si>
  <si>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</si>
  <si>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</si>
  <si>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</si>
  <si>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</si>
  <si>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</si>
  <si>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</si>
  <si>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</si>
  <si>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</si>
  <si>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</si>
  <si>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</si>
  <si>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</si>
  <si>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</si>
  <si>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</si>
  <si>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</si>
  <si>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</si>
  <si>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</si>
  <si>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</si>
  <si>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</si>
  <si>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</si>
  <si>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</si>
  <si>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</si>
  <si>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</si>
  <si>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SANTIAGO CASTRO GOMEZ</t>
  </si>
  <si>
    <t>ADRIANA SANCLEMENTE ALZATE</t>
  </si>
  <si>
    <t>Jefe Oficina de Transporte Aéreo</t>
  </si>
  <si>
    <t>JORGE ALONSO QUINTANA CRISTANCHO</t>
  </si>
  <si>
    <t>Jefe Grupo de Estudios Sectoriales</t>
  </si>
  <si>
    <t>Director General Aeronáutica Civil</t>
  </si>
  <si>
    <t>JUAN CARLOS TORRES CAMARGO</t>
  </si>
  <si>
    <t>Ruta</t>
  </si>
  <si>
    <t>Información provisional.</t>
  </si>
  <si>
    <t>La aerolíneaContinental Airlines suspendió sus operaciones en Colombia.  De manera simultánea la aerolínea United Airlines inició operaciones en Colombia con el itinerario</t>
  </si>
  <si>
    <t>que tenía autorizado Continental Airlines. Esta situación se refleja en las estadísticas a partir del mes de marzo de 2012.</t>
  </si>
  <si>
    <t>La aerolínea Fast Colombia SAS (VivaColombia), inició operaciones regulares a partir del 24 de mayo de 2012.</t>
  </si>
  <si>
    <t>Información provisional.  **: Antes Aires</t>
  </si>
  <si>
    <t>Información provisional. *: Variación superior a 500%   **: Antes Aires.</t>
  </si>
  <si>
    <t>Información provisional. *: Variación superior a 500%   . **: Antes Aires.</t>
  </si>
  <si>
    <t>Boletín Origen-Destino Junio 2013</t>
  </si>
  <si>
    <t>Ene- Jun 2012</t>
  </si>
  <si>
    <t>Ene- Jun 2013</t>
  </si>
  <si>
    <t>Jun 2013 - Jun 2012</t>
  </si>
  <si>
    <t>Ene - Jun 2013 / Ene - Jun 2012</t>
  </si>
  <si>
    <t>Carga en toneladas. Incluye el correo.</t>
  </si>
  <si>
    <t>Junio 2013</t>
  </si>
  <si>
    <t>Junio 2012</t>
  </si>
  <si>
    <t>Enero - Junio 2013</t>
  </si>
  <si>
    <t>Enero - Junio 2012</t>
  </si>
  <si>
    <t>Avianca</t>
  </si>
  <si>
    <t>Lan Colombia</t>
  </si>
  <si>
    <t>Fast Colombia</t>
  </si>
  <si>
    <t>Copa Airlines Colombia</t>
  </si>
  <si>
    <t>Satena</t>
  </si>
  <si>
    <t>Easy Fly</t>
  </si>
  <si>
    <t>Aer. Antioquia</t>
  </si>
  <si>
    <t>Searca</t>
  </si>
  <si>
    <t>Petroleum</t>
  </si>
  <si>
    <t>Taxcaldas</t>
  </si>
  <si>
    <t>Sarpa</t>
  </si>
  <si>
    <t>Alas de Colombia</t>
  </si>
  <si>
    <t>Saer</t>
  </si>
  <si>
    <t>Aeroexpreso del Pacifico</t>
  </si>
  <si>
    <t>Otras</t>
  </si>
  <si>
    <t>LAS</t>
  </si>
  <si>
    <t>Aerosucre</t>
  </si>
  <si>
    <t>Aer Caribe</t>
  </si>
  <si>
    <t>Air Colombia</t>
  </si>
  <si>
    <t>Tampa</t>
  </si>
  <si>
    <t>Selva</t>
  </si>
  <si>
    <t>Linea A. Carguera de Col</t>
  </si>
  <si>
    <t>Aliansa</t>
  </si>
  <si>
    <t>American</t>
  </si>
  <si>
    <t>Aerogal</t>
  </si>
  <si>
    <t>Taca</t>
  </si>
  <si>
    <t>Jetblue</t>
  </si>
  <si>
    <t>United Airlines</t>
  </si>
  <si>
    <t>Lan Peru</t>
  </si>
  <si>
    <t>Spirit Airlines</t>
  </si>
  <si>
    <t>Delta</t>
  </si>
  <si>
    <t>Copa</t>
  </si>
  <si>
    <t>Iberia</t>
  </si>
  <si>
    <t>Taca International Airlines S.A</t>
  </si>
  <si>
    <t>Lufthansa</t>
  </si>
  <si>
    <t>Air France</t>
  </si>
  <si>
    <t>Lan Airlines</t>
  </si>
  <si>
    <t>Lacsa</t>
  </si>
  <si>
    <t>Aeromexico</t>
  </si>
  <si>
    <t>Aerol. Argentinas</t>
  </si>
  <si>
    <t>Tame</t>
  </si>
  <si>
    <t>Air Canada</t>
  </si>
  <si>
    <t>Conviasa</t>
  </si>
  <si>
    <t>Insel Air</t>
  </si>
  <si>
    <t>Cubana</t>
  </si>
  <si>
    <t>Tiara Air</t>
  </si>
  <si>
    <t>Centurion</t>
  </si>
  <si>
    <t>Ups</t>
  </si>
  <si>
    <t>Airborne Express. Inc</t>
  </si>
  <si>
    <t>Martinair</t>
  </si>
  <si>
    <t>Florida West</t>
  </si>
  <si>
    <t>Sky Lease I.</t>
  </si>
  <si>
    <t>Vensecar C.A.</t>
  </si>
  <si>
    <t>Absa</t>
  </si>
  <si>
    <t>Cargolux</t>
  </si>
  <si>
    <t>Fedex</t>
  </si>
  <si>
    <t>Mas Air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</si>
  <si>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</si>
  <si>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</si>
  <si>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</si>
  <si>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</si>
  <si>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</si>
  <si>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</si>
  <si>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</si>
  <si>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CTG-MDE-CTG</t>
  </si>
  <si>
    <t>BOG-ADZ-BOG</t>
  </si>
  <si>
    <t>BOG-CUC-BOG</t>
  </si>
  <si>
    <t>CLO-MDE-CLO</t>
  </si>
  <si>
    <t>BOG-MTR-BOG</t>
  </si>
  <si>
    <t>ADZ-MDE-ADZ</t>
  </si>
  <si>
    <t>BAQ-MDE-BAQ</t>
  </si>
  <si>
    <t>BOG-EYP-BOG</t>
  </si>
  <si>
    <t>MDE-SMR-MDE</t>
  </si>
  <si>
    <t>EOH-UIB-EOH</t>
  </si>
  <si>
    <t>CLO-CTG-CLO</t>
  </si>
  <si>
    <t>BOG-VUP-BOG</t>
  </si>
  <si>
    <t>BOG-NVA-BOG</t>
  </si>
  <si>
    <t>APO-EOH-APO</t>
  </si>
  <si>
    <t>BOG-AXM-BOG</t>
  </si>
  <si>
    <t>BOG-EJA-BOG</t>
  </si>
  <si>
    <t>BOG-PSO-BOG</t>
  </si>
  <si>
    <t>BOG-MZL-BOG</t>
  </si>
  <si>
    <t>CLO-BAQ-CLO</t>
  </si>
  <si>
    <t>ADZ-CLO-ADZ</t>
  </si>
  <si>
    <t>BOG-LET-BOG</t>
  </si>
  <si>
    <t>CLO-SMR-CLO</t>
  </si>
  <si>
    <t>CTG-PEI-CTG</t>
  </si>
  <si>
    <t>EOH-MTR-EOH</t>
  </si>
  <si>
    <t>BOG-IBE-BOG</t>
  </si>
  <si>
    <t>BOG-EOH-BOG</t>
  </si>
  <si>
    <t>BOG-AUC-BOG</t>
  </si>
  <si>
    <t>BOG-RCH-BOG</t>
  </si>
  <si>
    <t>BOG-UIB-BOG</t>
  </si>
  <si>
    <t>CUC-BGA-CUC</t>
  </si>
  <si>
    <t>ADZ-PEI-ADZ</t>
  </si>
  <si>
    <t>BOG-PPN-BOG</t>
  </si>
  <si>
    <t>EOH-PEI-EOH</t>
  </si>
  <si>
    <t>CTG-BGA-CTG</t>
  </si>
  <si>
    <t>ADZ-CTG-ADZ</t>
  </si>
  <si>
    <t>BOG-FLA-BOG</t>
  </si>
  <si>
    <t>BOG-VVC-BOG</t>
  </si>
  <si>
    <t>ADZ-BGA-ADZ</t>
  </si>
  <si>
    <t>ADZ-PVA-ADZ</t>
  </si>
  <si>
    <t>CLO-PSO-CLO</t>
  </si>
  <si>
    <t>CLO-TCO-CLO</t>
  </si>
  <si>
    <t>CAQ-EOH-CAQ</t>
  </si>
  <si>
    <t>BOG-CZU-BOG</t>
  </si>
  <si>
    <t>OTRAS</t>
  </si>
  <si>
    <t>BOG-MIA-BOG</t>
  </si>
  <si>
    <t>BOG-FLL-BOG</t>
  </si>
  <si>
    <t>MDE-MIA-MDE</t>
  </si>
  <si>
    <t>BOG-JFK-BOG</t>
  </si>
  <si>
    <t>CLO-MIA-CLO</t>
  </si>
  <si>
    <t>BOG-ORL-BOG</t>
  </si>
  <si>
    <t>BOG-IAH-BOG</t>
  </si>
  <si>
    <t>MDE-FLL-MDE</t>
  </si>
  <si>
    <t>BOG-ATL-BOG</t>
  </si>
  <si>
    <t>BAQ-MIA-BAQ</t>
  </si>
  <si>
    <t>BOG-EWR-BOG</t>
  </si>
  <si>
    <t>BOG-YYZ-BOG</t>
  </si>
  <si>
    <t>CTG-MIA-CTG</t>
  </si>
  <si>
    <t>BOG-IAD-BOG</t>
  </si>
  <si>
    <t>MDE-JFK-MDE</t>
  </si>
  <si>
    <t>CTG-FLL-CTG</t>
  </si>
  <si>
    <t>PEI-JFK-PEI</t>
  </si>
  <si>
    <t>BOG-LAX-BOG</t>
  </si>
  <si>
    <t>AXM-FLL-AXM</t>
  </si>
  <si>
    <t>BAQ-JFK-BAQ</t>
  </si>
  <si>
    <t>BOG-LIM-BOG</t>
  </si>
  <si>
    <t>BOG-UIO-BOG</t>
  </si>
  <si>
    <t>BOG-CCS-BOG</t>
  </si>
  <si>
    <t>BOG-SCL-BOG</t>
  </si>
  <si>
    <t>BOG-BUE-BOG</t>
  </si>
  <si>
    <t>BOG-GYE-BOG</t>
  </si>
  <si>
    <t>BOG-GRU-BOG</t>
  </si>
  <si>
    <t>BOG-SAO-BOG</t>
  </si>
  <si>
    <t>MDE-UIO-MDE</t>
  </si>
  <si>
    <t>BOG-VLN-BOG</t>
  </si>
  <si>
    <t>BOG-RIO-BOG</t>
  </si>
  <si>
    <t>MDE-CCS-MDE</t>
  </si>
  <si>
    <t>MDE-LIM-MDE</t>
  </si>
  <si>
    <t>CLO-ESM-CLO</t>
  </si>
  <si>
    <t>BOG-MAD-BOG</t>
  </si>
  <si>
    <t>BOG-FRA-BOG</t>
  </si>
  <si>
    <t>BOG-CDG-BOG</t>
  </si>
  <si>
    <t>CLO-MAD-CLO</t>
  </si>
  <si>
    <t>MDE-MAD-MDE</t>
  </si>
  <si>
    <t>BOG-BCN-BOG</t>
  </si>
  <si>
    <t>PEI-MAD-PEI</t>
  </si>
  <si>
    <t>BAQ-MAD-BAQ</t>
  </si>
  <si>
    <t>CTG-MAD-CTG</t>
  </si>
  <si>
    <t>CLO-BCN-CLO</t>
  </si>
  <si>
    <t>BOG-PTY-BOG</t>
  </si>
  <si>
    <t>MDE-PTY-MDE</t>
  </si>
  <si>
    <t>BOG-MEX-BOG</t>
  </si>
  <si>
    <t>CLO-PTY-CLO</t>
  </si>
  <si>
    <t>BAQ-PTY-BAQ</t>
  </si>
  <si>
    <t>CTG-PTY-CTG</t>
  </si>
  <si>
    <t>BOG-SJO-BOG</t>
  </si>
  <si>
    <t>BOG-SDQ-BOG</t>
  </si>
  <si>
    <t>BGA-PTY-BGA</t>
  </si>
  <si>
    <t>ADZ-PTY-ADZ</t>
  </si>
  <si>
    <t>BOG-PUJ-BOG</t>
  </si>
  <si>
    <t>BOG-HAV-BOG</t>
  </si>
  <si>
    <t>BOG-AUA-BOG</t>
  </si>
  <si>
    <t>BOG-CUR-BOG</t>
  </si>
  <si>
    <t>MDE-CUR-MDE</t>
  </si>
  <si>
    <t>MDE-AUA-MDE</t>
  </si>
  <si>
    <t>CLO-AUA-CLO</t>
  </si>
  <si>
    <t>ESTADOS UNIDOS</t>
  </si>
  <si>
    <t>CANADA</t>
  </si>
  <si>
    <t>PUERTO RICO</t>
  </si>
  <si>
    <t>ECUADOR</t>
  </si>
  <si>
    <t>PERU</t>
  </si>
  <si>
    <t>VENEZUELA</t>
  </si>
  <si>
    <t>BRASIL</t>
  </si>
  <si>
    <t>CHILE</t>
  </si>
  <si>
    <t>ARGENTINA</t>
  </si>
  <si>
    <t>BOLIVIA</t>
  </si>
  <si>
    <t>URUGUAY</t>
  </si>
  <si>
    <t>PARAGUAY</t>
  </si>
  <si>
    <t>ESPAÑA</t>
  </si>
  <si>
    <t>ALEMANIA</t>
  </si>
  <si>
    <t>FRANCIA</t>
  </si>
  <si>
    <t>INGLATERRA</t>
  </si>
  <si>
    <t>PANAMA</t>
  </si>
  <si>
    <t>MEXICO</t>
  </si>
  <si>
    <t>COSTA RICA</t>
  </si>
  <si>
    <t>REPUBLICA DOMINICANA</t>
  </si>
  <si>
    <t>EL SALVADOR</t>
  </si>
  <si>
    <t>HONDURAS</t>
  </si>
  <si>
    <t>GUATEMALA</t>
  </si>
  <si>
    <t>NICARAGUA</t>
  </si>
  <si>
    <t>ANTILLAS HOLANDESAS</t>
  </si>
  <si>
    <t>CUBA</t>
  </si>
  <si>
    <t>BOG-CPQ-BOG</t>
  </si>
  <si>
    <t>BOG-AMS-BOG</t>
  </si>
  <si>
    <t>BOG-LUX-BOG</t>
  </si>
  <si>
    <t>HOLANDA</t>
  </si>
  <si>
    <t>LUXEMBURGO</t>
  </si>
  <si>
    <t>BARBADOS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</si>
  <si>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</si>
  <si>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</si>
  <si>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</si>
  <si>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</si>
  <si>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</si>
  <si>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</si>
  <si>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</si>
  <si>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</si>
  <si>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</si>
  <si>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</si>
  <si>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BUCARAMANGA</t>
  </si>
  <si>
    <t>BUCARAMANGA - PALONEGRO</t>
  </si>
  <si>
    <t>SAN ANDRES - ISLA</t>
  </si>
  <si>
    <t>SAN ANDRES-GUSTAVO ROJAS PINILLA</t>
  </si>
  <si>
    <t>SANTA MARTA</t>
  </si>
  <si>
    <t>SANTA MARTA - SIMON BOLIVAR</t>
  </si>
  <si>
    <t>PEREIRA</t>
  </si>
  <si>
    <t>PEREIRA - MATECAÑAS</t>
  </si>
  <si>
    <t>MEDELLIN</t>
  </si>
  <si>
    <t>MEDELLIN - OLAYA HERRERA</t>
  </si>
  <si>
    <t>CUCUTA</t>
  </si>
  <si>
    <t>CUCUTA - CAMILO DAZA</t>
  </si>
  <si>
    <t>MONTERIA</t>
  </si>
  <si>
    <t>MONTERIA - LOS GARZONES</t>
  </si>
  <si>
    <t>EL YOPAL</t>
  </si>
  <si>
    <t>QUIBDO</t>
  </si>
  <si>
    <t>QUIBDO - EL CARAÑO</t>
  </si>
  <si>
    <t>NEIVA</t>
  </si>
  <si>
    <t>NEIVA - BENITO SALAS</t>
  </si>
  <si>
    <t>VALLEDUPAR</t>
  </si>
  <si>
    <t>VALLEDUPAR-ALFONSO LOPEZ P.</t>
  </si>
  <si>
    <t>ARMENIA</t>
  </si>
  <si>
    <t>ARMENIA - EL EDEN</t>
  </si>
  <si>
    <t>PASTO</t>
  </si>
  <si>
    <t>PASTO - ANTONIO NARIQO</t>
  </si>
  <si>
    <t>CAREPA</t>
  </si>
  <si>
    <t>ANTONIO ROLDAN BETANCOURT</t>
  </si>
  <si>
    <t>BARRANCABERMEJA</t>
  </si>
  <si>
    <t>BARRANCABERMEJA-YARIGUIES</t>
  </si>
  <si>
    <t>MANIZALES</t>
  </si>
  <si>
    <t>MANIZALES - LA NUBIA</t>
  </si>
  <si>
    <t>LETICIA</t>
  </si>
  <si>
    <t>LETICIA-ALFREDO VASQUEZ COBO</t>
  </si>
  <si>
    <t>VILLAVICENCIO</t>
  </si>
  <si>
    <t>VANGUARDIA</t>
  </si>
  <si>
    <t>PUERTO GAITAN</t>
  </si>
  <si>
    <t>MORELIA</t>
  </si>
  <si>
    <t>IBAGUE</t>
  </si>
  <si>
    <t>IBAGUE - PERALES</t>
  </si>
  <si>
    <t>ARAUCA - MUNICIPIO</t>
  </si>
  <si>
    <t>ARAUCA - SANTIAGO PEREZ QUIROZ</t>
  </si>
  <si>
    <t>RIOHACHA</t>
  </si>
  <si>
    <t>RIOHACHA-ALMIRANTE PADILLA</t>
  </si>
  <si>
    <t>MAICAO</t>
  </si>
  <si>
    <t>JORGE ISAACS (ANTES LA MINA)</t>
  </si>
  <si>
    <t>POPAYAN</t>
  </si>
  <si>
    <t>POPAYAN - GMOLEON VALENCIA</t>
  </si>
  <si>
    <t>FLORENCIA</t>
  </si>
  <si>
    <t>GUSTAVO ARTUNDUAGA PAREDES</t>
  </si>
  <si>
    <t>TUMACO</t>
  </si>
  <si>
    <t>TUMACO - LA FLORIDA</t>
  </si>
  <si>
    <t>PUERTO ASIS</t>
  </si>
  <si>
    <t>PUERTO ASIS - 3 DE MAYO</t>
  </si>
  <si>
    <t>PROVIDENCIA</t>
  </si>
  <si>
    <t>PROVIDENCIA- EL EMBRUJO</t>
  </si>
  <si>
    <t>COROZAL</t>
  </si>
  <si>
    <t>COROZAL - LAS BRUJAS</t>
  </si>
  <si>
    <t>CAUCASIA</t>
  </si>
  <si>
    <t>CAUCASIA- JUAN H. WHITE</t>
  </si>
  <si>
    <t>PUERTO CARRENO</t>
  </si>
  <si>
    <t>CARREÑO-GERMAN OLANO</t>
  </si>
  <si>
    <t>GUAPI</t>
  </si>
  <si>
    <t>GUAPI - JUAN CASIANO</t>
  </si>
  <si>
    <t>BAHIA SOLANO</t>
  </si>
  <si>
    <t>BAHIA SOLANO - JOSE C. MUTIS</t>
  </si>
  <si>
    <t>SAN JOSE DEL GUAVIARE</t>
  </si>
  <si>
    <t>PUERTO INIRIDA</t>
  </si>
  <si>
    <t>PUERTO INIRIDA - CESAR GAVIRIA TRUJ</t>
  </si>
  <si>
    <t>VILLA GARZON</t>
  </si>
  <si>
    <t>URIBIA</t>
  </si>
  <si>
    <t>PUERTO BOLIVAR - PORTETE</t>
  </si>
  <si>
    <t>MITU</t>
  </si>
  <si>
    <t>NUQUI</t>
  </si>
  <si>
    <t>NUQUI - REYES MURILLO</t>
  </si>
  <si>
    <t>LA MACARENA</t>
  </si>
  <si>
    <t>LA MACARENA - META</t>
  </si>
  <si>
    <t>TOLU</t>
  </si>
  <si>
    <t>MALAGA</t>
  </si>
  <si>
    <t>CUMARIBO</t>
  </si>
  <si>
    <t>BUENAVENTURA</t>
  </si>
  <si>
    <t>BUENAVENTURA - GERARDO TOBAR LOPEZ</t>
  </si>
  <si>
    <t>TIMBIQUI</t>
  </si>
  <si>
    <t>SAN MARTIN</t>
  </si>
  <si>
    <t>MATUPA</t>
  </si>
  <si>
    <t>REMEDIOS</t>
  </si>
  <si>
    <t>REMEDIOS OTU</t>
  </si>
  <si>
    <t>MELGAR</t>
  </si>
  <si>
    <t>TOLEMAIDA</t>
  </si>
  <si>
    <t>SARAVENA-COLONIZADORES</t>
  </si>
  <si>
    <t>CARURU</t>
  </si>
  <si>
    <t>TARAIRA</t>
  </si>
  <si>
    <t>MIRAFLORES - GUAVIARE</t>
  </si>
  <si>
    <t>MIRAFLORES</t>
  </si>
  <si>
    <t>GUAINIA (BARRANCO MINAS)</t>
  </si>
  <si>
    <t>BARRANCO MINAS</t>
  </si>
  <si>
    <t>CALOTO</t>
  </si>
  <si>
    <t>LA ARROBLEDA</t>
  </si>
  <si>
    <t>PUERTO LEGUIZAMO</t>
  </si>
  <si>
    <t>LA PRIMAVERA</t>
  </si>
  <si>
    <t>SOLANO</t>
  </si>
  <si>
    <t>SANTA RITA - VICHADA</t>
  </si>
  <si>
    <t>CENTRO ADM. "MARANDUA"</t>
  </si>
  <si>
    <t xml:space="preserve">Este boletín incluye la operación de aeropuertos (pasajeros y carga) , en los cuadros 1.10 al 1.13. Estos cuadros reflejan el aeropuerto que es el origen o destino final de los pasajeros o la carga, </t>
  </si>
  <si>
    <t>sin importar el número de trayectos, por lo tanto no se contabilizan pasajeros o carga en tránsito ni pasajeros en conexión. Si se desea conocer las cifras totales de pasajeros y carga de los aeropuertos, se debe consultar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</si>
</sst>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00_);\(#,##0.000\)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name val="Courier"/>
      <family val="3"/>
    </font>
    <font>
      <b/>
      <sz val="12"/>
      <name val="Courier"/>
      <family val="3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4"/>
      <color indexed="12"/>
      <name val="Century Gothic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4" fillId="21" borderId="5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98" fillId="0" borderId="8" applyNumberFormat="0" applyFill="0" applyAlignment="0" applyProtection="0"/>
    <xf numFmtId="0" fontId="110" fillId="0" borderId="9" applyNumberFormat="0" applyFill="0" applyAlignment="0" applyProtection="0"/>
  </cellStyleXfs>
  <cellXfs count="678">
    <xf numFmtId="0" fontId="0" fillId="0" borderId="0" xfId="0" applyFont="1" applyAlignment="1">
      <alignment/>
    </xf>
    <xf numFmtId="37" fontId="3" fillId="0" borderId="0" xfId="60" applyFont="1">
      <alignment/>
      <protection/>
    </xf>
    <xf numFmtId="4" fontId="3" fillId="0" borderId="0" xfId="60" applyNumberFormat="1" applyFont="1">
      <alignment/>
      <protection/>
    </xf>
    <xf numFmtId="37" fontId="3" fillId="0" borderId="0" xfId="60" applyFont="1" applyFill="1">
      <alignment/>
      <protection/>
    </xf>
    <xf numFmtId="2" fontId="3" fillId="0" borderId="0" xfId="60" applyNumberFormat="1" applyFont="1" applyFill="1">
      <alignment/>
      <protection/>
    </xf>
    <xf numFmtId="37" fontId="3" fillId="33" borderId="0" xfId="60" applyFont="1" applyFill="1">
      <alignment/>
      <protection/>
    </xf>
    <xf numFmtId="39" fontId="5" fillId="33" borderId="0" xfId="60" applyNumberFormat="1" applyFont="1" applyFill="1" applyBorder="1" applyProtection="1">
      <alignment/>
      <protection/>
    </xf>
    <xf numFmtId="37" fontId="5" fillId="33" borderId="0" xfId="60" applyFont="1" applyFill="1" applyBorder="1">
      <alignment/>
      <protection/>
    </xf>
    <xf numFmtId="2" fontId="6" fillId="34" borderId="10" xfId="60" applyNumberFormat="1" applyFont="1" applyFill="1" applyBorder="1" applyAlignment="1" applyProtection="1">
      <alignment horizontal="right" indent="1"/>
      <protection/>
    </xf>
    <xf numFmtId="2" fontId="6" fillId="0" borderId="11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center"/>
      <protection/>
    </xf>
    <xf numFmtId="2" fontId="6" fillId="0" borderId="13" xfId="60" applyNumberFormat="1" applyFont="1" applyFill="1" applyBorder="1" applyAlignment="1" applyProtection="1">
      <alignment horizontal="center"/>
      <protection/>
    </xf>
    <xf numFmtId="2" fontId="6" fillId="0" borderId="14" xfId="60" applyNumberFormat="1" applyFont="1" applyFill="1" applyBorder="1" applyAlignment="1" applyProtection="1">
      <alignment horizontal="center"/>
      <protection/>
    </xf>
    <xf numFmtId="2" fontId="6" fillId="0" borderId="12" xfId="60" applyNumberFormat="1" applyFont="1" applyFill="1" applyBorder="1" applyAlignment="1" applyProtection="1">
      <alignment horizontal="right" indent="1"/>
      <protection/>
    </xf>
    <xf numFmtId="2" fontId="6" fillId="0" borderId="14" xfId="60" applyNumberFormat="1" applyFont="1" applyFill="1" applyBorder="1" applyAlignment="1" applyProtection="1">
      <alignment horizontal="right" indent="1"/>
      <protection/>
    </xf>
    <xf numFmtId="37" fontId="5" fillId="0" borderId="11" xfId="60" applyFont="1" applyFill="1" applyBorder="1" applyAlignment="1" applyProtection="1">
      <alignment horizontal="left"/>
      <protection/>
    </xf>
    <xf numFmtId="2" fontId="6" fillId="34" borderId="15" xfId="60" applyNumberFormat="1" applyFont="1" applyFill="1" applyBorder="1">
      <alignment/>
      <protection/>
    </xf>
    <xf numFmtId="2" fontId="6" fillId="0" borderId="0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Alignment="1" applyProtection="1">
      <alignment horizontal="right" indent="1"/>
      <protection/>
    </xf>
    <xf numFmtId="2" fontId="6" fillId="0" borderId="17" xfId="60" applyNumberFormat="1" applyFont="1" applyFill="1" applyBorder="1" applyAlignment="1" applyProtection="1">
      <alignment horizontal="right" indent="1"/>
      <protection/>
    </xf>
    <xf numFmtId="2" fontId="6" fillId="0" borderId="18" xfId="60" applyNumberFormat="1" applyFont="1" applyFill="1" applyBorder="1" applyAlignment="1" applyProtection="1">
      <alignment horizontal="right" indent="1"/>
      <protection/>
    </xf>
    <xf numFmtId="2" fontId="6" fillId="0" borderId="16" xfId="60" applyNumberFormat="1" applyFont="1" applyFill="1" applyBorder="1" applyProtection="1">
      <alignment/>
      <protection/>
    </xf>
    <xf numFmtId="2" fontId="6" fillId="0" borderId="18" xfId="60" applyNumberFormat="1" applyFont="1" applyFill="1" applyBorder="1" applyProtection="1">
      <alignment/>
      <protection/>
    </xf>
    <xf numFmtId="37" fontId="5" fillId="0" borderId="0" xfId="60" applyFont="1" applyFill="1" applyBorder="1" applyAlignment="1" applyProtection="1">
      <alignment horizontal="left"/>
      <protection/>
    </xf>
    <xf numFmtId="37" fontId="7" fillId="0" borderId="18" xfId="60" applyFont="1" applyFill="1" applyBorder="1" applyAlignment="1" applyProtection="1">
      <alignment horizontal="left"/>
      <protection/>
    </xf>
    <xf numFmtId="2" fontId="6" fillId="34" borderId="19" xfId="60" applyNumberFormat="1" applyFont="1" applyFill="1" applyBorder="1">
      <alignment/>
      <protection/>
    </xf>
    <xf numFmtId="2" fontId="6" fillId="0" borderId="20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Alignment="1" applyProtection="1">
      <alignment horizontal="right" indent="1"/>
      <protection/>
    </xf>
    <xf numFmtId="2" fontId="6" fillId="0" borderId="22" xfId="60" applyNumberFormat="1" applyFont="1" applyFill="1" applyBorder="1" applyAlignment="1" applyProtection="1">
      <alignment horizontal="right" indent="1"/>
      <protection/>
    </xf>
    <xf numFmtId="2" fontId="6" fillId="0" borderId="23" xfId="60" applyNumberFormat="1" applyFont="1" applyFill="1" applyBorder="1" applyAlignment="1" applyProtection="1">
      <alignment horizontal="right" indent="1"/>
      <protection/>
    </xf>
    <xf numFmtId="2" fontId="6" fillId="0" borderId="21" xfId="60" applyNumberFormat="1" applyFont="1" applyFill="1" applyBorder="1" applyProtection="1">
      <alignment/>
      <protection/>
    </xf>
    <xf numFmtId="2" fontId="6" fillId="0" borderId="23" xfId="60" applyNumberFormat="1" applyFont="1" applyFill="1" applyBorder="1" applyProtection="1">
      <alignment/>
      <protection/>
    </xf>
    <xf numFmtId="37" fontId="3" fillId="0" borderId="20" xfId="60" applyFont="1" applyFill="1" applyBorder="1">
      <alignment/>
      <protection/>
    </xf>
    <xf numFmtId="37" fontId="8" fillId="0" borderId="23" xfId="60" applyFont="1" applyFill="1" applyBorder="1" applyAlignment="1" applyProtection="1">
      <alignment horizontal="left"/>
      <protection/>
    </xf>
    <xf numFmtId="37" fontId="3" fillId="0" borderId="0" xfId="60" applyFont="1" applyFill="1" applyBorder="1">
      <alignment/>
      <protection/>
    </xf>
    <xf numFmtId="37" fontId="9" fillId="0" borderId="18" xfId="60" applyFont="1" applyFill="1" applyBorder="1" applyAlignment="1" applyProtection="1">
      <alignment horizontal="left"/>
      <protection/>
    </xf>
    <xf numFmtId="37" fontId="6" fillId="34" borderId="24" xfId="60" applyFont="1" applyFill="1" applyBorder="1">
      <alignment/>
      <protection/>
    </xf>
    <xf numFmtId="37" fontId="3" fillId="0" borderId="25" xfId="60" applyFont="1" applyFill="1" applyBorder="1" applyProtection="1">
      <alignment/>
      <protection/>
    </xf>
    <xf numFmtId="37" fontId="3" fillId="0" borderId="26" xfId="60" applyFont="1" applyFill="1" applyBorder="1" applyProtection="1">
      <alignment/>
      <protection/>
    </xf>
    <xf numFmtId="37" fontId="3" fillId="0" borderId="27" xfId="60" applyFont="1" applyFill="1" applyBorder="1" applyAlignment="1" applyProtection="1">
      <alignment horizontal="right"/>
      <protection/>
    </xf>
    <xf numFmtId="37" fontId="3" fillId="0" borderId="28" xfId="60" applyFont="1" applyFill="1" applyBorder="1" applyAlignment="1" applyProtection="1">
      <alignment horizontal="right"/>
      <protection/>
    </xf>
    <xf numFmtId="37" fontId="5" fillId="0" borderId="25" xfId="60" applyFont="1" applyFill="1" applyBorder="1" applyAlignment="1" applyProtection="1">
      <alignment horizontal="left"/>
      <protection/>
    </xf>
    <xf numFmtId="37" fontId="7" fillId="0" borderId="28" xfId="60" applyFont="1" applyFill="1" applyBorder="1" applyAlignment="1" applyProtection="1">
      <alignment horizontal="left"/>
      <protection/>
    </xf>
    <xf numFmtId="3" fontId="6" fillId="34" borderId="19" xfId="60" applyNumberFormat="1" applyFont="1" applyFill="1" applyBorder="1" applyAlignment="1">
      <alignment horizontal="right"/>
      <protection/>
    </xf>
    <xf numFmtId="3" fontId="3" fillId="0" borderId="21" xfId="60" applyNumberFormat="1" applyFont="1" applyFill="1" applyBorder="1" applyAlignment="1">
      <alignment horizontal="right"/>
      <protection/>
    </xf>
    <xf numFmtId="3" fontId="3" fillId="0" borderId="22" xfId="60" applyNumberFormat="1" applyFont="1" applyFill="1" applyBorder="1" applyAlignment="1">
      <alignment horizontal="right"/>
      <protection/>
    </xf>
    <xf numFmtId="3" fontId="3" fillId="0" borderId="23" xfId="60" applyNumberFormat="1" applyFont="1" applyFill="1" applyBorder="1" applyAlignment="1">
      <alignment horizontal="right"/>
      <protection/>
    </xf>
    <xf numFmtId="3" fontId="3" fillId="0" borderId="29" xfId="60" applyNumberFormat="1" applyFont="1" applyFill="1" applyBorder="1" applyAlignment="1">
      <alignment horizontal="right"/>
      <protection/>
    </xf>
    <xf numFmtId="37" fontId="10" fillId="0" borderId="0" xfId="60" applyFont="1" applyFill="1" applyBorder="1" applyAlignment="1" applyProtection="1">
      <alignment horizontal="left"/>
      <protection/>
    </xf>
    <xf numFmtId="3" fontId="6" fillId="34" borderId="15" xfId="60" applyNumberFormat="1" applyFont="1" applyFill="1" applyBorder="1" applyAlignment="1">
      <alignment horizontal="right"/>
      <protection/>
    </xf>
    <xf numFmtId="3" fontId="3" fillId="0" borderId="16" xfId="60" applyNumberFormat="1" applyFont="1" applyFill="1" applyBorder="1" applyAlignment="1">
      <alignment horizontal="right"/>
      <protection/>
    </xf>
    <xf numFmtId="3" fontId="3" fillId="0" borderId="17" xfId="60" applyNumberFormat="1" applyFont="1" applyFill="1" applyBorder="1" applyAlignment="1">
      <alignment horizontal="right"/>
      <protection/>
    </xf>
    <xf numFmtId="3" fontId="3" fillId="0" borderId="18" xfId="60" applyNumberFormat="1" applyFont="1" applyFill="1" applyBorder="1" applyAlignment="1">
      <alignment horizontal="right"/>
      <protection/>
    </xf>
    <xf numFmtId="37" fontId="11" fillId="0" borderId="28" xfId="60" applyFont="1" applyFill="1" applyBorder="1" applyAlignment="1" applyProtection="1">
      <alignment horizontal="left"/>
      <protection/>
    </xf>
    <xf numFmtId="37" fontId="5" fillId="0" borderId="0" xfId="60" applyFont="1">
      <alignment/>
      <protection/>
    </xf>
    <xf numFmtId="37" fontId="6" fillId="34" borderId="15" xfId="60" applyFont="1" applyFill="1" applyBorder="1">
      <alignment/>
      <protection/>
    </xf>
    <xf numFmtId="37" fontId="3" fillId="0" borderId="0" xfId="60" applyFont="1" applyFill="1" applyBorder="1" applyProtection="1">
      <alignment/>
      <protection/>
    </xf>
    <xf numFmtId="37" fontId="3" fillId="0" borderId="17" xfId="60" applyFont="1" applyFill="1" applyBorder="1" applyProtection="1">
      <alignment/>
      <protection/>
    </xf>
    <xf numFmtId="37" fontId="3" fillId="0" borderId="16" xfId="60" applyFont="1" applyFill="1" applyBorder="1" applyAlignment="1" applyProtection="1">
      <alignment horizontal="right"/>
      <protection/>
    </xf>
    <xf numFmtId="37" fontId="3" fillId="0" borderId="18" xfId="60" applyFont="1" applyFill="1" applyBorder="1" applyAlignment="1" applyProtection="1">
      <alignment horizontal="right"/>
      <protection/>
    </xf>
    <xf numFmtId="3" fontId="3" fillId="0" borderId="18" xfId="60" applyNumberFormat="1" applyFont="1" applyFill="1" applyBorder="1">
      <alignment/>
      <protection/>
    </xf>
    <xf numFmtId="3" fontId="3" fillId="0" borderId="16" xfId="60" applyNumberFormat="1" applyFont="1" applyFill="1" applyBorder="1">
      <alignment/>
      <protection/>
    </xf>
    <xf numFmtId="37" fontId="6" fillId="0" borderId="0" xfId="60" applyFont="1" applyFill="1" applyBorder="1" applyAlignment="1" applyProtection="1">
      <alignment horizontal="left"/>
      <protection/>
    </xf>
    <xf numFmtId="37" fontId="14" fillId="0" borderId="18" xfId="60" applyFont="1" applyFill="1" applyBorder="1" applyAlignment="1" applyProtection="1">
      <alignment vertical="center"/>
      <protection/>
    </xf>
    <xf numFmtId="3" fontId="3" fillId="0" borderId="27" xfId="60" applyNumberFormat="1" applyFont="1" applyFill="1" applyBorder="1">
      <alignment/>
      <protection/>
    </xf>
    <xf numFmtId="3" fontId="3" fillId="0" borderId="28" xfId="60" applyNumberFormat="1" applyFont="1" applyFill="1" applyBorder="1" applyAlignment="1">
      <alignment horizontal="right"/>
      <protection/>
    </xf>
    <xf numFmtId="37" fontId="6" fillId="0" borderId="25" xfId="60" applyFont="1" applyFill="1" applyBorder="1" applyAlignment="1" applyProtection="1">
      <alignment horizontal="left"/>
      <protection/>
    </xf>
    <xf numFmtId="37" fontId="6" fillId="0" borderId="28" xfId="60" applyFont="1" applyFill="1" applyBorder="1" applyAlignment="1">
      <alignment vertical="center"/>
      <protection/>
    </xf>
    <xf numFmtId="37" fontId="3" fillId="0" borderId="0" xfId="60" applyFont="1" applyFill="1" applyBorder="1" applyAlignment="1" applyProtection="1">
      <alignment horizontal="left"/>
      <protection/>
    </xf>
    <xf numFmtId="37" fontId="6" fillId="0" borderId="0" xfId="60" applyFont="1">
      <alignment/>
      <protection/>
    </xf>
    <xf numFmtId="37" fontId="6" fillId="34" borderId="30" xfId="60" applyFont="1" applyFill="1" applyBorder="1">
      <alignment/>
      <protection/>
    </xf>
    <xf numFmtId="37" fontId="14" fillId="0" borderId="0" xfId="60" applyFont="1">
      <alignment/>
      <protection/>
    </xf>
    <xf numFmtId="37" fontId="13" fillId="35" borderId="31" xfId="60" applyFont="1" applyFill="1" applyBorder="1" applyAlignment="1" applyProtection="1">
      <alignment horizontal="center"/>
      <protection/>
    </xf>
    <xf numFmtId="37" fontId="13" fillId="35" borderId="32" xfId="60" applyFont="1" applyFill="1" applyBorder="1" applyAlignment="1" applyProtection="1">
      <alignment horizontal="center"/>
      <protection/>
    </xf>
    <xf numFmtId="37" fontId="13" fillId="35" borderId="33" xfId="60" applyFont="1" applyFill="1" applyBorder="1" applyAlignment="1" applyProtection="1">
      <alignment horizontal="center"/>
      <protection/>
    </xf>
    <xf numFmtId="37" fontId="13" fillId="35" borderId="34" xfId="60" applyFont="1" applyFill="1" applyBorder="1" applyAlignment="1" applyProtection="1">
      <alignment horizontal="center"/>
      <protection/>
    </xf>
    <xf numFmtId="37" fontId="13" fillId="35" borderId="13" xfId="60" applyFont="1" applyFill="1" applyBorder="1" applyAlignment="1">
      <alignment horizontal="centerContinuous"/>
      <protection/>
    </xf>
    <xf numFmtId="37" fontId="13" fillId="35" borderId="14" xfId="60" applyFont="1" applyFill="1" applyBorder="1" applyAlignment="1" applyProtection="1">
      <alignment horizontal="centerContinuous"/>
      <protection/>
    </xf>
    <xf numFmtId="37" fontId="18" fillId="35" borderId="0" xfId="60" applyFont="1" applyFill="1" applyBorder="1" applyAlignment="1" applyProtection="1">
      <alignment horizontal="center" vertical="center"/>
      <protection/>
    </xf>
    <xf numFmtId="37" fontId="18" fillId="35" borderId="11" xfId="60" applyFont="1" applyFill="1" applyBorder="1" applyAlignment="1" applyProtection="1">
      <alignment vertical="center"/>
      <protection/>
    </xf>
    <xf numFmtId="37" fontId="18" fillId="35" borderId="14" xfId="60" applyFont="1" applyFill="1" applyBorder="1" applyAlignment="1" applyProtection="1">
      <alignment vertical="center"/>
      <protection/>
    </xf>
    <xf numFmtId="37" fontId="20" fillId="35" borderId="17" xfId="60" applyFont="1" applyFill="1" applyBorder="1">
      <alignment/>
      <protection/>
    </xf>
    <xf numFmtId="37" fontId="20" fillId="35" borderId="18" xfId="60" applyFont="1" applyFill="1" applyBorder="1">
      <alignment/>
      <protection/>
    </xf>
    <xf numFmtId="37" fontId="20" fillId="35" borderId="35" xfId="60" applyFont="1" applyFill="1" applyBorder="1">
      <alignment/>
      <protection/>
    </xf>
    <xf numFmtId="37" fontId="20" fillId="35" borderId="36" xfId="60" applyFont="1" applyFill="1" applyBorder="1">
      <alignment/>
      <protection/>
    </xf>
    <xf numFmtId="37" fontId="3" fillId="35" borderId="13" xfId="60" applyFont="1" applyFill="1" applyBorder="1">
      <alignment/>
      <protection/>
    </xf>
    <xf numFmtId="37" fontId="18" fillId="35" borderId="11" xfId="60" applyFont="1" applyFill="1" applyBorder="1" applyAlignment="1">
      <alignment vertical="center"/>
      <protection/>
    </xf>
    <xf numFmtId="37" fontId="18" fillId="35" borderId="14" xfId="60" applyFont="1" applyFill="1" applyBorder="1" applyAlignment="1">
      <alignment vertical="center"/>
      <protection/>
    </xf>
    <xf numFmtId="0" fontId="3" fillId="33" borderId="0" xfId="62" applyNumberFormat="1" applyFont="1" applyFill="1" applyBorder="1">
      <alignment/>
      <protection/>
    </xf>
    <xf numFmtId="37" fontId="3" fillId="0" borderId="28" xfId="60" applyFont="1" applyFill="1" applyBorder="1" applyProtection="1">
      <alignment/>
      <protection/>
    </xf>
    <xf numFmtId="37" fontId="6" fillId="0" borderId="0" xfId="60" applyFont="1" applyFill="1" applyBorder="1" applyAlignment="1" applyProtection="1">
      <alignment horizontal="left" vertical="center"/>
      <protection/>
    </xf>
    <xf numFmtId="37" fontId="18" fillId="35" borderId="35" xfId="60" applyFont="1" applyFill="1" applyBorder="1" applyAlignment="1">
      <alignment horizontal="centerContinuous" vertical="center"/>
      <protection/>
    </xf>
    <xf numFmtId="37" fontId="18" fillId="35" borderId="36" xfId="60" applyFont="1" applyFill="1" applyBorder="1" applyAlignment="1">
      <alignment horizontal="centerContinuous" vertical="center"/>
      <protection/>
    </xf>
    <xf numFmtId="0" fontId="3" fillId="0" borderId="0" xfId="63" applyFont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3" applyFont="1">
      <alignment/>
      <protection/>
    </xf>
    <xf numFmtId="0" fontId="25" fillId="0" borderId="0" xfId="63" applyFont="1">
      <alignment/>
      <protection/>
    </xf>
    <xf numFmtId="3" fontId="3" fillId="0" borderId="21" xfId="63" applyNumberFormat="1" applyFont="1" applyBorder="1">
      <alignment/>
      <protection/>
    </xf>
    <xf numFmtId="3" fontId="3" fillId="0" borderId="37" xfId="63" applyNumberFormat="1" applyFont="1" applyBorder="1">
      <alignment/>
      <protection/>
    </xf>
    <xf numFmtId="10" fontId="3" fillId="0" borderId="38" xfId="63" applyNumberFormat="1" applyFont="1" applyBorder="1">
      <alignment/>
      <protection/>
    </xf>
    <xf numFmtId="2" fontId="3" fillId="0" borderId="39" xfId="63" applyNumberFormat="1" applyFont="1" applyBorder="1" applyAlignment="1">
      <alignment horizontal="right"/>
      <protection/>
    </xf>
    <xf numFmtId="0" fontId="3" fillId="0" borderId="40" xfId="63" applyNumberFormat="1" applyFont="1" applyBorder="1" quotePrefix="1">
      <alignment/>
      <protection/>
    </xf>
    <xf numFmtId="2" fontId="3" fillId="0" borderId="41" xfId="63" applyNumberFormat="1" applyFont="1" applyBorder="1">
      <alignment/>
      <protection/>
    </xf>
    <xf numFmtId="3" fontId="3" fillId="0" borderId="42" xfId="63" applyNumberFormat="1" applyFont="1" applyBorder="1">
      <alignment/>
      <protection/>
    </xf>
    <xf numFmtId="3" fontId="3" fillId="0" borderId="43" xfId="63" applyNumberFormat="1" applyFont="1" applyBorder="1">
      <alignment/>
      <protection/>
    </xf>
    <xf numFmtId="10" fontId="3" fillId="0" borderId="44" xfId="63" applyNumberFormat="1" applyFont="1" applyBorder="1">
      <alignment/>
      <protection/>
    </xf>
    <xf numFmtId="2" fontId="3" fillId="0" borderId="41" xfId="63" applyNumberFormat="1" applyFont="1" applyBorder="1" applyAlignment="1">
      <alignment horizontal="right"/>
      <protection/>
    </xf>
    <xf numFmtId="0" fontId="3" fillId="0" borderId="45" xfId="63" applyNumberFormat="1" applyFont="1" applyBorder="1" quotePrefix="1">
      <alignment/>
      <protection/>
    </xf>
    <xf numFmtId="2" fontId="26" fillId="36" borderId="46" xfId="63" applyNumberFormat="1" applyFont="1" applyFill="1" applyBorder="1">
      <alignment/>
      <protection/>
    </xf>
    <xf numFmtId="3" fontId="26" fillId="36" borderId="47" xfId="63" applyNumberFormat="1" applyFont="1" applyFill="1" applyBorder="1">
      <alignment/>
      <protection/>
    </xf>
    <xf numFmtId="3" fontId="26" fillId="36" borderId="48" xfId="63" applyNumberFormat="1" applyFont="1" applyFill="1" applyBorder="1">
      <alignment/>
      <protection/>
    </xf>
    <xf numFmtId="10" fontId="26" fillId="36" borderId="49" xfId="63" applyNumberFormat="1" applyFont="1" applyFill="1" applyBorder="1">
      <alignment/>
      <protection/>
    </xf>
    <xf numFmtId="3" fontId="26" fillId="36" borderId="50" xfId="63" applyNumberFormat="1" applyFont="1" applyFill="1" applyBorder="1">
      <alignment/>
      <protection/>
    </xf>
    <xf numFmtId="3" fontId="26" fillId="36" borderId="51" xfId="63" applyNumberFormat="1" applyFont="1" applyFill="1" applyBorder="1">
      <alignment/>
      <protection/>
    </xf>
    <xf numFmtId="0" fontId="26" fillId="36" borderId="48" xfId="63" applyNumberFormat="1" applyFont="1" applyFill="1" applyBorder="1">
      <alignment/>
      <protection/>
    </xf>
    <xf numFmtId="49" fontId="3" fillId="0" borderId="0" xfId="63" applyNumberFormat="1" applyFont="1" applyAlignment="1">
      <alignment horizontal="center" vertical="center" wrapText="1"/>
      <protection/>
    </xf>
    <xf numFmtId="49" fontId="5" fillId="35" borderId="52" xfId="63" applyNumberFormat="1" applyFont="1" applyFill="1" applyBorder="1" applyAlignment="1">
      <alignment horizontal="center" vertical="center" wrapText="1"/>
      <protection/>
    </xf>
    <xf numFmtId="49" fontId="5" fillId="35" borderId="25" xfId="63" applyNumberFormat="1" applyFont="1" applyFill="1" applyBorder="1" applyAlignment="1">
      <alignment horizontal="center" vertical="center" wrapText="1"/>
      <protection/>
    </xf>
    <xf numFmtId="49" fontId="5" fillId="35" borderId="53" xfId="63" applyNumberFormat="1" applyFont="1" applyFill="1" applyBorder="1" applyAlignment="1">
      <alignment horizontal="center" vertical="center" wrapText="1"/>
      <protection/>
    </xf>
    <xf numFmtId="49" fontId="5" fillId="35" borderId="54" xfId="63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Alignment="1">
      <alignment horizontal="center" vertical="center" wrapText="1"/>
      <protection/>
    </xf>
    <xf numFmtId="0" fontId="3" fillId="0" borderId="0" xfId="62" applyNumberFormat="1" applyFont="1" applyFill="1" applyBorder="1">
      <alignment/>
      <protection/>
    </xf>
    <xf numFmtId="0" fontId="28" fillId="0" borderId="0" xfId="63" applyFont="1">
      <alignment/>
      <protection/>
    </xf>
    <xf numFmtId="2" fontId="28" fillId="37" borderId="46" xfId="63" applyNumberFormat="1" applyFont="1" applyFill="1" applyBorder="1">
      <alignment/>
      <protection/>
    </xf>
    <xf numFmtId="3" fontId="28" fillId="37" borderId="47" xfId="63" applyNumberFormat="1" applyFont="1" applyFill="1" applyBorder="1">
      <alignment/>
      <protection/>
    </xf>
    <xf numFmtId="3" fontId="28" fillId="37" borderId="48" xfId="63" applyNumberFormat="1" applyFont="1" applyFill="1" applyBorder="1">
      <alignment/>
      <protection/>
    </xf>
    <xf numFmtId="10" fontId="28" fillId="37" borderId="49" xfId="63" applyNumberFormat="1" applyFont="1" applyFill="1" applyBorder="1">
      <alignment/>
      <protection/>
    </xf>
    <xf numFmtId="0" fontId="28" fillId="37" borderId="48" xfId="63" applyNumberFormat="1" applyFont="1" applyFill="1" applyBorder="1">
      <alignment/>
      <protection/>
    </xf>
    <xf numFmtId="0" fontId="3" fillId="0" borderId="0" xfId="57" applyFont="1" applyFill="1">
      <alignment/>
      <protection/>
    </xf>
    <xf numFmtId="0" fontId="6" fillId="0" borderId="0" xfId="62" applyNumberFormat="1" applyFont="1" applyFill="1" applyBorder="1">
      <alignment/>
      <protection/>
    </xf>
    <xf numFmtId="10" fontId="6" fillId="0" borderId="55" xfId="57" applyNumberFormat="1" applyFont="1" applyFill="1" applyBorder="1" applyAlignment="1">
      <alignment horizontal="right"/>
      <protection/>
    </xf>
    <xf numFmtId="3" fontId="12" fillId="0" borderId="56" xfId="57" applyNumberFormat="1" applyFont="1" applyFill="1" applyBorder="1">
      <alignment/>
      <protection/>
    </xf>
    <xf numFmtId="3" fontId="6" fillId="0" borderId="57" xfId="57" applyNumberFormat="1" applyFont="1" applyFill="1" applyBorder="1">
      <alignment/>
      <protection/>
    </xf>
    <xf numFmtId="3" fontId="6" fillId="0" borderId="58" xfId="57" applyNumberFormat="1" applyFont="1" applyFill="1" applyBorder="1">
      <alignment/>
      <protection/>
    </xf>
    <xf numFmtId="3" fontId="6" fillId="0" borderId="59" xfId="57" applyNumberFormat="1" applyFont="1" applyFill="1" applyBorder="1">
      <alignment/>
      <protection/>
    </xf>
    <xf numFmtId="10" fontId="6" fillId="0" borderId="60" xfId="57" applyNumberFormat="1" applyFont="1" applyFill="1" applyBorder="1">
      <alignment/>
      <protection/>
    </xf>
    <xf numFmtId="3" fontId="6" fillId="0" borderId="61" xfId="57" applyNumberFormat="1" applyFont="1" applyFill="1" applyBorder="1">
      <alignment/>
      <protection/>
    </xf>
    <xf numFmtId="10" fontId="6" fillId="0" borderId="60" xfId="57" applyNumberFormat="1" applyFont="1" applyFill="1" applyBorder="1" applyAlignment="1">
      <alignment horizontal="right"/>
      <protection/>
    </xf>
    <xf numFmtId="0" fontId="6" fillId="0" borderId="62" xfId="57" applyFont="1" applyFill="1" applyBorder="1">
      <alignment/>
      <protection/>
    </xf>
    <xf numFmtId="10" fontId="6" fillId="0" borderId="63" xfId="57" applyNumberFormat="1" applyFont="1" applyFill="1" applyBorder="1" applyAlignment="1">
      <alignment horizontal="right"/>
      <protection/>
    </xf>
    <xf numFmtId="3" fontId="12" fillId="0" borderId="64" xfId="57" applyNumberFormat="1" applyFont="1" applyFill="1" applyBorder="1">
      <alignment/>
      <protection/>
    </xf>
    <xf numFmtId="3" fontId="6" fillId="0" borderId="65" xfId="57" applyNumberFormat="1" applyFont="1" applyFill="1" applyBorder="1">
      <alignment/>
      <protection/>
    </xf>
    <xf numFmtId="3" fontId="6" fillId="0" borderId="66" xfId="57" applyNumberFormat="1" applyFont="1" applyFill="1" applyBorder="1">
      <alignment/>
      <protection/>
    </xf>
    <xf numFmtId="3" fontId="6" fillId="0" borderId="67" xfId="57" applyNumberFormat="1" applyFont="1" applyFill="1" applyBorder="1">
      <alignment/>
      <protection/>
    </xf>
    <xf numFmtId="10" fontId="6" fillId="0" borderId="68" xfId="57" applyNumberFormat="1" applyFont="1" applyFill="1" applyBorder="1">
      <alignment/>
      <protection/>
    </xf>
    <xf numFmtId="3" fontId="6" fillId="0" borderId="69" xfId="57" applyNumberFormat="1" applyFont="1" applyFill="1" applyBorder="1">
      <alignment/>
      <protection/>
    </xf>
    <xf numFmtId="10" fontId="6" fillId="0" borderId="68" xfId="57" applyNumberFormat="1" applyFont="1" applyFill="1" applyBorder="1" applyAlignment="1">
      <alignment horizontal="right"/>
      <protection/>
    </xf>
    <xf numFmtId="0" fontId="6" fillId="0" borderId="70" xfId="57" applyFont="1" applyFill="1" applyBorder="1">
      <alignment/>
      <protection/>
    </xf>
    <xf numFmtId="10" fontId="6" fillId="0" borderId="71" xfId="57" applyNumberFormat="1" applyFont="1" applyFill="1" applyBorder="1" applyAlignment="1">
      <alignment horizontal="right"/>
      <protection/>
    </xf>
    <xf numFmtId="3" fontId="12" fillId="0" borderId="72" xfId="57" applyNumberFormat="1" applyFont="1" applyFill="1" applyBorder="1">
      <alignment/>
      <protection/>
    </xf>
    <xf numFmtId="3" fontId="6" fillId="0" borderId="44" xfId="57" applyNumberFormat="1" applyFont="1" applyFill="1" applyBorder="1">
      <alignment/>
      <protection/>
    </xf>
    <xf numFmtId="3" fontId="6" fillId="0" borderId="73" xfId="57" applyNumberFormat="1" applyFont="1" applyFill="1" applyBorder="1">
      <alignment/>
      <protection/>
    </xf>
    <xf numFmtId="3" fontId="6" fillId="0" borderId="74" xfId="57" applyNumberFormat="1" applyFont="1" applyFill="1" applyBorder="1">
      <alignment/>
      <protection/>
    </xf>
    <xf numFmtId="10" fontId="6" fillId="0" borderId="75" xfId="57" applyNumberFormat="1" applyFont="1" applyFill="1" applyBorder="1">
      <alignment/>
      <protection/>
    </xf>
    <xf numFmtId="3" fontId="6" fillId="0" borderId="43" xfId="57" applyNumberFormat="1" applyFont="1" applyFill="1" applyBorder="1">
      <alignment/>
      <protection/>
    </xf>
    <xf numFmtId="10" fontId="6" fillId="0" borderId="75" xfId="57" applyNumberFormat="1" applyFont="1" applyFill="1" applyBorder="1" applyAlignment="1">
      <alignment horizontal="right"/>
      <protection/>
    </xf>
    <xf numFmtId="0" fontId="6" fillId="0" borderId="76" xfId="57" applyFont="1" applyFill="1" applyBorder="1">
      <alignment/>
      <protection/>
    </xf>
    <xf numFmtId="0" fontId="29" fillId="0" borderId="0" xfId="57" applyFont="1" applyFill="1" applyAlignment="1">
      <alignment vertical="center"/>
      <protection/>
    </xf>
    <xf numFmtId="10" fontId="29" fillId="36" borderId="77" xfId="57" applyNumberFormat="1" applyFont="1" applyFill="1" applyBorder="1" applyAlignment="1">
      <alignment horizontal="right" vertical="center"/>
      <protection/>
    </xf>
    <xf numFmtId="3" fontId="29" fillId="36" borderId="78" xfId="57" applyNumberFormat="1" applyFont="1" applyFill="1" applyBorder="1" applyAlignment="1">
      <alignment vertical="center"/>
      <protection/>
    </xf>
    <xf numFmtId="3" fontId="29" fillId="36" borderId="79" xfId="57" applyNumberFormat="1" applyFont="1" applyFill="1" applyBorder="1" applyAlignment="1">
      <alignment vertical="center"/>
      <protection/>
    </xf>
    <xf numFmtId="3" fontId="29" fillId="36" borderId="80" xfId="57" applyNumberFormat="1" applyFont="1" applyFill="1" applyBorder="1" applyAlignment="1">
      <alignment vertical="center"/>
      <protection/>
    </xf>
    <xf numFmtId="3" fontId="29" fillId="36" borderId="81" xfId="57" applyNumberFormat="1" applyFont="1" applyFill="1" applyBorder="1" applyAlignment="1">
      <alignment vertical="center"/>
      <protection/>
    </xf>
    <xf numFmtId="165" fontId="29" fillId="36" borderId="82" xfId="57" applyNumberFormat="1" applyFont="1" applyFill="1" applyBorder="1" applyAlignment="1">
      <alignment vertical="center"/>
      <protection/>
    </xf>
    <xf numFmtId="3" fontId="29" fillId="36" borderId="83" xfId="57" applyNumberFormat="1" applyFont="1" applyFill="1" applyBorder="1" applyAlignment="1">
      <alignment vertical="center"/>
      <protection/>
    </xf>
    <xf numFmtId="10" fontId="29" fillId="36" borderId="82" xfId="57" applyNumberFormat="1" applyFont="1" applyFill="1" applyBorder="1" applyAlignment="1">
      <alignment horizontal="right" vertical="center"/>
      <protection/>
    </xf>
    <xf numFmtId="3" fontId="29" fillId="36" borderId="84" xfId="57" applyNumberFormat="1" applyFont="1" applyFill="1" applyBorder="1" applyAlignment="1">
      <alignment vertical="center"/>
      <protection/>
    </xf>
    <xf numFmtId="0" fontId="29" fillId="36" borderId="85" xfId="57" applyNumberFormat="1" applyFont="1" applyFill="1" applyBorder="1" applyAlignment="1">
      <alignment vertical="center"/>
      <protection/>
    </xf>
    <xf numFmtId="1" fontId="14" fillId="0" borderId="0" xfId="57" applyNumberFormat="1" applyFont="1" applyFill="1" applyAlignment="1">
      <alignment horizontal="center" vertical="center" wrapText="1"/>
      <protection/>
    </xf>
    <xf numFmtId="49" fontId="13" fillId="35" borderId="57" xfId="57" applyNumberFormat="1" applyFont="1" applyFill="1" applyBorder="1" applyAlignment="1">
      <alignment horizontal="center" vertical="center" wrapText="1"/>
      <protection/>
    </xf>
    <xf numFmtId="49" fontId="13" fillId="35" borderId="58" xfId="57" applyNumberFormat="1" applyFont="1" applyFill="1" applyBorder="1" applyAlignment="1">
      <alignment horizontal="center" vertical="center" wrapText="1"/>
      <protection/>
    </xf>
    <xf numFmtId="49" fontId="13" fillId="35" borderId="61" xfId="57" applyNumberFormat="1" applyFont="1" applyFill="1" applyBorder="1" applyAlignment="1">
      <alignment horizontal="center" vertical="center" wrapText="1"/>
      <protection/>
    </xf>
    <xf numFmtId="49" fontId="13" fillId="35" borderId="59" xfId="57" applyNumberFormat="1" applyFont="1" applyFill="1" applyBorder="1" applyAlignment="1">
      <alignment horizontal="center" vertical="center" wrapText="1"/>
      <protection/>
    </xf>
    <xf numFmtId="1" fontId="30" fillId="0" borderId="0" xfId="57" applyNumberFormat="1" applyFont="1" applyFill="1" applyAlignment="1">
      <alignment horizontal="center" vertical="center" wrapText="1"/>
      <protection/>
    </xf>
    <xf numFmtId="0" fontId="32" fillId="0" borderId="0" xfId="57" applyFont="1" applyFill="1">
      <alignment/>
      <protection/>
    </xf>
    <xf numFmtId="0" fontId="35" fillId="0" borderId="0" xfId="57" applyFont="1" applyFill="1" applyAlignment="1">
      <alignment vertical="center"/>
      <protection/>
    </xf>
    <xf numFmtId="10" fontId="35" fillId="36" borderId="77" xfId="57" applyNumberFormat="1" applyFont="1" applyFill="1" applyBorder="1" applyAlignment="1">
      <alignment horizontal="right" vertical="center"/>
      <protection/>
    </xf>
    <xf numFmtId="3" fontId="35" fillId="36" borderId="78" xfId="57" applyNumberFormat="1" applyFont="1" applyFill="1" applyBorder="1" applyAlignment="1">
      <alignment vertical="center"/>
      <protection/>
    </xf>
    <xf numFmtId="3" fontId="35" fillId="36" borderId="79" xfId="57" applyNumberFormat="1" applyFont="1" applyFill="1" applyBorder="1" applyAlignment="1">
      <alignment vertical="center"/>
      <protection/>
    </xf>
    <xf numFmtId="3" fontId="35" fillId="36" borderId="80" xfId="57" applyNumberFormat="1" applyFont="1" applyFill="1" applyBorder="1" applyAlignment="1">
      <alignment vertical="center"/>
      <protection/>
    </xf>
    <xf numFmtId="3" fontId="35" fillId="36" borderId="81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vertical="center"/>
      <protection/>
    </xf>
    <xf numFmtId="3" fontId="35" fillId="36" borderId="83" xfId="57" applyNumberFormat="1" applyFont="1" applyFill="1" applyBorder="1" applyAlignment="1">
      <alignment vertical="center"/>
      <protection/>
    </xf>
    <xf numFmtId="10" fontId="35" fillId="36" borderId="82" xfId="57" applyNumberFormat="1" applyFont="1" applyFill="1" applyBorder="1" applyAlignment="1">
      <alignment horizontal="right" vertical="center"/>
      <protection/>
    </xf>
    <xf numFmtId="3" fontId="35" fillId="36" borderId="84" xfId="57" applyNumberFormat="1" applyFont="1" applyFill="1" applyBorder="1" applyAlignment="1">
      <alignment vertical="center"/>
      <protection/>
    </xf>
    <xf numFmtId="0" fontId="35" fillId="36" borderId="85" xfId="57" applyNumberFormat="1" applyFont="1" applyFill="1" applyBorder="1" applyAlignment="1">
      <alignment vertical="center"/>
      <protection/>
    </xf>
    <xf numFmtId="0" fontId="3" fillId="0" borderId="0" xfId="64" applyFont="1">
      <alignment/>
      <protection/>
    </xf>
    <xf numFmtId="0" fontId="25" fillId="0" borderId="0" xfId="64" applyFont="1">
      <alignment/>
      <protection/>
    </xf>
    <xf numFmtId="10" fontId="3" fillId="0" borderId="86" xfId="64" applyNumberFormat="1" applyFont="1" applyBorder="1">
      <alignment/>
      <protection/>
    </xf>
    <xf numFmtId="3" fontId="3" fillId="0" borderId="12" xfId="64" applyNumberFormat="1" applyFont="1" applyBorder="1">
      <alignment/>
      <protection/>
    </xf>
    <xf numFmtId="3" fontId="3" fillId="0" borderId="87" xfId="64" applyNumberFormat="1" applyFont="1" applyBorder="1">
      <alignment/>
      <protection/>
    </xf>
    <xf numFmtId="10" fontId="3" fillId="0" borderId="88" xfId="64" applyNumberFormat="1" applyFont="1" applyBorder="1">
      <alignment/>
      <protection/>
    </xf>
    <xf numFmtId="10" fontId="3" fillId="0" borderId="12" xfId="64" applyNumberFormat="1" applyFont="1" applyBorder="1">
      <alignment/>
      <protection/>
    </xf>
    <xf numFmtId="3" fontId="3" fillId="0" borderId="89" xfId="64" applyNumberFormat="1" applyFont="1" applyBorder="1">
      <alignment/>
      <protection/>
    </xf>
    <xf numFmtId="0" fontId="3" fillId="0" borderId="90" xfId="64" applyNumberFormat="1" applyFont="1" applyBorder="1">
      <alignment/>
      <protection/>
    </xf>
    <xf numFmtId="10" fontId="3" fillId="0" borderId="9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1" xfId="64" applyNumberFormat="1" applyFont="1" applyBorder="1">
      <alignment/>
      <protection/>
    </xf>
    <xf numFmtId="10" fontId="3" fillId="0" borderId="42" xfId="64" applyNumberFormat="1" applyFont="1" applyBorder="1">
      <alignment/>
      <protection/>
    </xf>
    <xf numFmtId="3" fontId="3" fillId="0" borderId="74" xfId="64" applyNumberFormat="1" applyFont="1" applyBorder="1">
      <alignment/>
      <protection/>
    </xf>
    <xf numFmtId="0" fontId="3" fillId="0" borderId="76" xfId="64" applyNumberFormat="1" applyFont="1" applyBorder="1">
      <alignment/>
      <protection/>
    </xf>
    <xf numFmtId="0" fontId="28" fillId="0" borderId="0" xfId="64" applyFont="1">
      <alignment/>
      <protection/>
    </xf>
    <xf numFmtId="10" fontId="28" fillId="37" borderId="92" xfId="64" applyNumberFormat="1" applyFont="1" applyFill="1" applyBorder="1" applyAlignment="1">
      <alignment vertical="center"/>
      <protection/>
    </xf>
    <xf numFmtId="3" fontId="28" fillId="37" borderId="93" xfId="64" applyNumberFormat="1" applyFont="1" applyFill="1" applyBorder="1" applyAlignment="1">
      <alignment vertical="center"/>
      <protection/>
    </xf>
    <xf numFmtId="10" fontId="28" fillId="37" borderId="94" xfId="64" applyNumberFormat="1" applyFont="1" applyFill="1" applyBorder="1" applyAlignment="1">
      <alignment vertical="center"/>
      <protection/>
    </xf>
    <xf numFmtId="3" fontId="28" fillId="37" borderId="95" xfId="64" applyNumberFormat="1" applyFont="1" applyFill="1" applyBorder="1" applyAlignment="1">
      <alignment vertical="center"/>
      <protection/>
    </xf>
    <xf numFmtId="10" fontId="28" fillId="37" borderId="96" xfId="64" applyNumberFormat="1" applyFont="1" applyFill="1" applyBorder="1" applyAlignment="1">
      <alignment vertical="center"/>
      <protection/>
    </xf>
    <xf numFmtId="3" fontId="28" fillId="37" borderId="97" xfId="64" applyNumberFormat="1" applyFont="1" applyFill="1" applyBorder="1" applyAlignment="1">
      <alignment vertical="center"/>
      <protection/>
    </xf>
    <xf numFmtId="0" fontId="28" fillId="37" borderId="98" xfId="64" applyNumberFormat="1" applyFont="1" applyFill="1" applyBorder="1" applyAlignment="1">
      <alignment vertical="center"/>
      <protection/>
    </xf>
    <xf numFmtId="1" fontId="3" fillId="0" borderId="0" xfId="64" applyNumberFormat="1" applyFont="1" applyAlignment="1">
      <alignment horizontal="center" vertical="center" wrapText="1"/>
      <protection/>
    </xf>
    <xf numFmtId="0" fontId="3" fillId="0" borderId="0" xfId="64" applyFont="1" applyAlignment="1">
      <alignment vertical="center"/>
      <protection/>
    </xf>
    <xf numFmtId="0" fontId="29" fillId="0" borderId="0" xfId="64" applyFont="1">
      <alignment/>
      <protection/>
    </xf>
    <xf numFmtId="10" fontId="32" fillId="37" borderId="99" xfId="64" applyNumberFormat="1" applyFont="1" applyFill="1" applyBorder="1">
      <alignment/>
      <protection/>
    </xf>
    <xf numFmtId="3" fontId="29" fillId="37" borderId="100" xfId="64" applyNumberFormat="1" applyFont="1" applyFill="1" applyBorder="1" applyAlignment="1">
      <alignment vertical="center"/>
      <protection/>
    </xf>
    <xf numFmtId="165" fontId="29" fillId="37" borderId="101" xfId="64" applyNumberFormat="1" applyFont="1" applyFill="1" applyBorder="1" applyAlignment="1">
      <alignment vertical="center"/>
      <protection/>
    </xf>
    <xf numFmtId="3" fontId="29" fillId="37" borderId="102" xfId="64" applyNumberFormat="1" applyFont="1" applyFill="1" applyBorder="1" applyAlignment="1">
      <alignment vertical="center"/>
      <protection/>
    </xf>
    <xf numFmtId="10" fontId="32" fillId="37" borderId="101" xfId="64" applyNumberFormat="1" applyFont="1" applyFill="1" applyBorder="1">
      <alignment/>
      <protection/>
    </xf>
    <xf numFmtId="3" fontId="29" fillId="37" borderId="103" xfId="64" applyNumberFormat="1" applyFont="1" applyFill="1" applyBorder="1" applyAlignment="1">
      <alignment vertical="center"/>
      <protection/>
    </xf>
    <xf numFmtId="0" fontId="29" fillId="37" borderId="104" xfId="64" applyNumberFormat="1" applyFont="1" applyFill="1" applyBorder="1" applyAlignment="1">
      <alignment vertical="center"/>
      <protection/>
    </xf>
    <xf numFmtId="0" fontId="5" fillId="0" borderId="0" xfId="57" applyFont="1" applyFill="1">
      <alignment/>
      <protection/>
    </xf>
    <xf numFmtId="10" fontId="12" fillId="38" borderId="105" xfId="57" applyNumberFormat="1" applyFont="1" applyFill="1" applyBorder="1" applyAlignment="1">
      <alignment horizontal="right"/>
      <protection/>
    </xf>
    <xf numFmtId="3" fontId="12" fillId="38" borderId="106" xfId="57" applyNumberFormat="1" applyFont="1" applyFill="1" applyBorder="1">
      <alignment/>
      <protection/>
    </xf>
    <xf numFmtId="3" fontId="12" fillId="38" borderId="107" xfId="57" applyNumberFormat="1" applyFont="1" applyFill="1" applyBorder="1">
      <alignment/>
      <protection/>
    </xf>
    <xf numFmtId="3" fontId="12" fillId="38" borderId="108" xfId="57" applyNumberFormat="1" applyFont="1" applyFill="1" applyBorder="1">
      <alignment/>
      <protection/>
    </xf>
    <xf numFmtId="10" fontId="12" fillId="38" borderId="109" xfId="57" applyNumberFormat="1" applyFont="1" applyFill="1" applyBorder="1">
      <alignment/>
      <protection/>
    </xf>
    <xf numFmtId="10" fontId="12" fillId="38" borderId="109" xfId="57" applyNumberFormat="1" applyFont="1" applyFill="1" applyBorder="1" applyAlignment="1">
      <alignment horizontal="right"/>
      <protection/>
    </xf>
    <xf numFmtId="0" fontId="12" fillId="38" borderId="110" xfId="57" applyFont="1" applyFill="1" applyBorder="1">
      <alignment/>
      <protection/>
    </xf>
    <xf numFmtId="10" fontId="3" fillId="0" borderId="111" xfId="57" applyNumberFormat="1" applyFont="1" applyFill="1" applyBorder="1" applyAlignment="1">
      <alignment horizontal="right"/>
      <protection/>
    </xf>
    <xf numFmtId="3" fontId="3" fillId="0" borderId="66" xfId="57" applyNumberFormat="1" applyFont="1" applyFill="1" applyBorder="1">
      <alignment/>
      <protection/>
    </xf>
    <xf numFmtId="3" fontId="3" fillId="0" borderId="65" xfId="57" applyNumberFormat="1" applyFont="1" applyFill="1" applyBorder="1">
      <alignment/>
      <protection/>
    </xf>
    <xf numFmtId="3" fontId="3" fillId="0" borderId="112" xfId="57" applyNumberFormat="1" applyFont="1" applyFill="1" applyBorder="1">
      <alignment/>
      <protection/>
    </xf>
    <xf numFmtId="10" fontId="3" fillId="0" borderId="113" xfId="57" applyNumberFormat="1" applyFont="1" applyFill="1" applyBorder="1">
      <alignment/>
      <protection/>
    </xf>
    <xf numFmtId="3" fontId="3" fillId="0" borderId="69" xfId="57" applyNumberFormat="1" applyFont="1" applyFill="1" applyBorder="1">
      <alignment/>
      <protection/>
    </xf>
    <xf numFmtId="10" fontId="3" fillId="0" borderId="113" xfId="57" applyNumberFormat="1" applyFont="1" applyFill="1" applyBorder="1" applyAlignment="1">
      <alignment horizontal="right"/>
      <protection/>
    </xf>
    <xf numFmtId="0" fontId="3" fillId="0" borderId="70" xfId="57" applyFont="1" applyFill="1" applyBorder="1">
      <alignment/>
      <protection/>
    </xf>
    <xf numFmtId="0" fontId="12" fillId="0" borderId="0" xfId="57" applyFont="1" applyFill="1" applyAlignment="1">
      <alignment vertical="center"/>
      <protection/>
    </xf>
    <xf numFmtId="10" fontId="12" fillId="38" borderId="114" xfId="57" applyNumberFormat="1" applyFont="1" applyFill="1" applyBorder="1" applyAlignment="1">
      <alignment horizontal="right" vertical="center"/>
      <protection/>
    </xf>
    <xf numFmtId="3" fontId="12" fillId="38" borderId="115" xfId="57" applyNumberFormat="1" applyFont="1" applyFill="1" applyBorder="1" applyAlignment="1">
      <alignment vertical="center"/>
      <protection/>
    </xf>
    <xf numFmtId="3" fontId="12" fillId="38" borderId="116" xfId="57" applyNumberFormat="1" applyFont="1" applyFill="1" applyBorder="1" applyAlignment="1">
      <alignment vertical="center"/>
      <protection/>
    </xf>
    <xf numFmtId="3" fontId="12" fillId="38" borderId="117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vertical="center"/>
      <protection/>
    </xf>
    <xf numFmtId="10" fontId="12" fillId="38" borderId="118" xfId="57" applyNumberFormat="1" applyFont="1" applyFill="1" applyBorder="1" applyAlignment="1">
      <alignment horizontal="right" vertical="center"/>
      <protection/>
    </xf>
    <xf numFmtId="0" fontId="12" fillId="38" borderId="119" xfId="57" applyFont="1" applyFill="1" applyBorder="1" applyAlignment="1">
      <alignment vertical="center"/>
      <protection/>
    </xf>
    <xf numFmtId="10" fontId="3" fillId="0" borderId="91" xfId="57" applyNumberFormat="1" applyFont="1" applyFill="1" applyBorder="1" applyAlignment="1">
      <alignment horizontal="right"/>
      <protection/>
    </xf>
    <xf numFmtId="3" fontId="3" fillId="0" borderId="44" xfId="57" applyNumberFormat="1" applyFont="1" applyFill="1" applyBorder="1">
      <alignment/>
      <protection/>
    </xf>
    <xf numFmtId="3" fontId="3" fillId="0" borderId="73" xfId="57" applyNumberFormat="1" applyFont="1" applyFill="1" applyBorder="1">
      <alignment/>
      <protection/>
    </xf>
    <xf numFmtId="3" fontId="3" fillId="0" borderId="43" xfId="57" applyNumberFormat="1" applyFont="1" applyFill="1" applyBorder="1">
      <alignment/>
      <protection/>
    </xf>
    <xf numFmtId="10" fontId="3" fillId="0" borderId="41" xfId="57" applyNumberFormat="1" applyFont="1" applyFill="1" applyBorder="1">
      <alignment/>
      <protection/>
    </xf>
    <xf numFmtId="10" fontId="3" fillId="0" borderId="41" xfId="57" applyNumberFormat="1" applyFont="1" applyFill="1" applyBorder="1" applyAlignment="1">
      <alignment horizontal="right"/>
      <protection/>
    </xf>
    <xf numFmtId="0" fontId="3" fillId="0" borderId="76" xfId="57" applyFont="1" applyFill="1" applyBorder="1">
      <alignment/>
      <protection/>
    </xf>
    <xf numFmtId="3" fontId="3" fillId="0" borderId="42" xfId="57" applyNumberFormat="1" applyFont="1" applyFill="1" applyBorder="1">
      <alignment/>
      <protection/>
    </xf>
    <xf numFmtId="10" fontId="3" fillId="0" borderId="120" xfId="57" applyNumberFormat="1" applyFont="1" applyFill="1" applyBorder="1" applyAlignment="1">
      <alignment horizontal="right"/>
      <protection/>
    </xf>
    <xf numFmtId="3" fontId="3" fillId="0" borderId="121" xfId="57" applyNumberFormat="1" applyFont="1" applyFill="1" applyBorder="1">
      <alignment/>
      <protection/>
    </xf>
    <xf numFmtId="3" fontId="3" fillId="0" borderId="122" xfId="57" applyNumberFormat="1" applyFont="1" applyFill="1" applyBorder="1">
      <alignment/>
      <protection/>
    </xf>
    <xf numFmtId="3" fontId="3" fillId="0" borderId="123" xfId="57" applyNumberFormat="1" applyFont="1" applyFill="1" applyBorder="1">
      <alignment/>
      <protection/>
    </xf>
    <xf numFmtId="10" fontId="3" fillId="0" borderId="124" xfId="57" applyNumberFormat="1" applyFont="1" applyFill="1" applyBorder="1">
      <alignment/>
      <protection/>
    </xf>
    <xf numFmtId="10" fontId="3" fillId="0" borderId="124" xfId="57" applyNumberFormat="1" applyFont="1" applyFill="1" applyBorder="1" applyAlignment="1">
      <alignment horizontal="right"/>
      <protection/>
    </xf>
    <xf numFmtId="0" fontId="3" fillId="0" borderId="125" xfId="57" applyFont="1" applyFill="1" applyBorder="1">
      <alignment/>
      <protection/>
    </xf>
    <xf numFmtId="0" fontId="28" fillId="0" borderId="0" xfId="57" applyFont="1" applyFill="1" applyAlignment="1">
      <alignment vertical="center"/>
      <protection/>
    </xf>
    <xf numFmtId="10" fontId="28" fillId="36" borderId="126" xfId="57" applyNumberFormat="1" applyFont="1" applyFill="1" applyBorder="1" applyAlignment="1">
      <alignment horizontal="right" vertical="center"/>
      <protection/>
    </xf>
    <xf numFmtId="3" fontId="28" fillId="36" borderId="127" xfId="57" applyNumberFormat="1" applyFont="1" applyFill="1" applyBorder="1" applyAlignment="1">
      <alignment vertical="center"/>
      <protection/>
    </xf>
    <xf numFmtId="3" fontId="28" fillId="36" borderId="128" xfId="57" applyNumberFormat="1" applyFont="1" applyFill="1" applyBorder="1" applyAlignment="1">
      <alignment vertical="center"/>
      <protection/>
    </xf>
    <xf numFmtId="3" fontId="28" fillId="36" borderId="129" xfId="57" applyNumberFormat="1" applyFont="1" applyFill="1" applyBorder="1" applyAlignment="1">
      <alignment vertical="center"/>
      <protection/>
    </xf>
    <xf numFmtId="9" fontId="28" fillId="36" borderId="130" xfId="57" applyNumberFormat="1" applyFont="1" applyFill="1" applyBorder="1" applyAlignment="1">
      <alignment vertical="center"/>
      <protection/>
    </xf>
    <xf numFmtId="0" fontId="28" fillId="36" borderId="131" xfId="57" applyNumberFormat="1" applyFont="1" applyFill="1" applyBorder="1" applyAlignment="1">
      <alignment vertical="center"/>
      <protection/>
    </xf>
    <xf numFmtId="1" fontId="3" fillId="0" borderId="0" xfId="57" applyNumberFormat="1" applyFont="1" applyFill="1" applyAlignment="1">
      <alignment horizontal="center" vertical="center" wrapText="1"/>
      <protection/>
    </xf>
    <xf numFmtId="49" fontId="12" fillId="35" borderId="57" xfId="57" applyNumberFormat="1" applyFont="1" applyFill="1" applyBorder="1" applyAlignment="1">
      <alignment horizontal="center" vertical="center" wrapText="1"/>
      <protection/>
    </xf>
    <xf numFmtId="49" fontId="12" fillId="35" borderId="58" xfId="57" applyNumberFormat="1" applyFont="1" applyFill="1" applyBorder="1" applyAlignment="1">
      <alignment horizontal="center" vertical="center" wrapText="1"/>
      <protection/>
    </xf>
    <xf numFmtId="49" fontId="12" fillId="35" borderId="61" xfId="57" applyNumberFormat="1" applyFont="1" applyFill="1" applyBorder="1" applyAlignment="1">
      <alignment horizontal="center" vertical="center" wrapText="1"/>
      <protection/>
    </xf>
    <xf numFmtId="0" fontId="14" fillId="0" borderId="0" xfId="57" applyFont="1" applyFill="1">
      <alignment/>
      <protection/>
    </xf>
    <xf numFmtId="10" fontId="6" fillId="38" borderId="105" xfId="57" applyNumberFormat="1" applyFont="1" applyFill="1" applyBorder="1" applyAlignment="1">
      <alignment horizontal="right"/>
      <protection/>
    </xf>
    <xf numFmtId="3" fontId="6" fillId="38" borderId="132" xfId="57" applyNumberFormat="1" applyFont="1" applyFill="1" applyBorder="1">
      <alignment/>
      <protection/>
    </xf>
    <xf numFmtId="3" fontId="6" fillId="38" borderId="133" xfId="57" applyNumberFormat="1" applyFont="1" applyFill="1" applyBorder="1">
      <alignment/>
      <protection/>
    </xf>
    <xf numFmtId="3" fontId="6" fillId="38" borderId="106" xfId="57" applyNumberFormat="1" applyFont="1" applyFill="1" applyBorder="1">
      <alignment/>
      <protection/>
    </xf>
    <xf numFmtId="3" fontId="6" fillId="38" borderId="107" xfId="57" applyNumberFormat="1" applyFont="1" applyFill="1" applyBorder="1">
      <alignment/>
      <protection/>
    </xf>
    <xf numFmtId="3" fontId="6" fillId="38" borderId="108" xfId="57" applyNumberFormat="1" applyFont="1" applyFill="1" applyBorder="1">
      <alignment/>
      <protection/>
    </xf>
    <xf numFmtId="10" fontId="6" fillId="38" borderId="109" xfId="57" applyNumberFormat="1" applyFont="1" applyFill="1" applyBorder="1">
      <alignment/>
      <protection/>
    </xf>
    <xf numFmtId="10" fontId="6" fillId="38" borderId="109" xfId="57" applyNumberFormat="1" applyFont="1" applyFill="1" applyBorder="1" applyAlignment="1">
      <alignment horizontal="right"/>
      <protection/>
    </xf>
    <xf numFmtId="0" fontId="6" fillId="38" borderId="110" xfId="57" applyFont="1" applyFill="1" applyBorder="1">
      <alignment/>
      <protection/>
    </xf>
    <xf numFmtId="3" fontId="3" fillId="0" borderId="67" xfId="57" applyNumberFormat="1" applyFont="1" applyFill="1" applyBorder="1">
      <alignment/>
      <protection/>
    </xf>
    <xf numFmtId="3" fontId="3" fillId="0" borderId="134" xfId="57" applyNumberFormat="1" applyFont="1" applyFill="1" applyBorder="1">
      <alignment/>
      <protection/>
    </xf>
    <xf numFmtId="10" fontId="6" fillId="0" borderId="113" xfId="57" applyNumberFormat="1" applyFont="1" applyFill="1" applyBorder="1" applyAlignment="1">
      <alignment horizontal="right"/>
      <protection/>
    </xf>
    <xf numFmtId="0" fontId="12" fillId="0" borderId="0" xfId="57" applyFont="1" applyFill="1">
      <alignment/>
      <protection/>
    </xf>
    <xf numFmtId="10" fontId="6" fillId="38" borderId="114" xfId="57" applyNumberFormat="1" applyFont="1" applyFill="1" applyBorder="1" applyAlignment="1">
      <alignment horizontal="right"/>
      <protection/>
    </xf>
    <xf numFmtId="3" fontId="6" fillId="38" borderId="135" xfId="57" applyNumberFormat="1" applyFont="1" applyFill="1" applyBorder="1">
      <alignment/>
      <protection/>
    </xf>
    <xf numFmtId="3" fontId="6" fillId="38" borderId="136" xfId="57" applyNumberFormat="1" applyFont="1" applyFill="1" applyBorder="1">
      <alignment/>
      <protection/>
    </xf>
    <xf numFmtId="3" fontId="6" fillId="38" borderId="115" xfId="57" applyNumberFormat="1" applyFont="1" applyFill="1" applyBorder="1">
      <alignment/>
      <protection/>
    </xf>
    <xf numFmtId="3" fontId="6" fillId="38" borderId="116" xfId="57" applyNumberFormat="1" applyFont="1" applyFill="1" applyBorder="1">
      <alignment/>
      <protection/>
    </xf>
    <xf numFmtId="3" fontId="6" fillId="38" borderId="117" xfId="57" applyNumberFormat="1" applyFont="1" applyFill="1" applyBorder="1">
      <alignment/>
      <protection/>
    </xf>
    <xf numFmtId="10" fontId="6" fillId="38" borderId="118" xfId="57" applyNumberFormat="1" applyFont="1" applyFill="1" applyBorder="1">
      <alignment/>
      <protection/>
    </xf>
    <xf numFmtId="10" fontId="6" fillId="38" borderId="118" xfId="57" applyNumberFormat="1" applyFont="1" applyFill="1" applyBorder="1" applyAlignment="1">
      <alignment horizontal="right"/>
      <protection/>
    </xf>
    <xf numFmtId="0" fontId="6" fillId="38" borderId="119" xfId="57" applyFont="1" applyFill="1" applyBorder="1">
      <alignment/>
      <protection/>
    </xf>
    <xf numFmtId="3" fontId="3" fillId="0" borderId="137" xfId="57" applyNumberFormat="1" applyFont="1" applyFill="1" applyBorder="1">
      <alignment/>
      <protection/>
    </xf>
    <xf numFmtId="3" fontId="3" fillId="0" borderId="74" xfId="57" applyNumberFormat="1" applyFont="1" applyFill="1" applyBorder="1">
      <alignment/>
      <protection/>
    </xf>
    <xf numFmtId="10" fontId="6" fillId="0" borderId="41" xfId="57" applyNumberFormat="1" applyFont="1" applyFill="1" applyBorder="1" applyAlignment="1">
      <alignment horizontal="right"/>
      <protection/>
    </xf>
    <xf numFmtId="3" fontId="3" fillId="0" borderId="138" xfId="57" applyNumberFormat="1" applyFont="1" applyFill="1" applyBorder="1">
      <alignment/>
      <protection/>
    </xf>
    <xf numFmtId="3" fontId="3" fillId="0" borderId="139" xfId="57" applyNumberFormat="1" applyFont="1" applyFill="1" applyBorder="1">
      <alignment/>
      <protection/>
    </xf>
    <xf numFmtId="3" fontId="3" fillId="0" borderId="140" xfId="57" applyNumberFormat="1" applyFont="1" applyFill="1" applyBorder="1">
      <alignment/>
      <protection/>
    </xf>
    <xf numFmtId="10" fontId="6" fillId="0" borderId="124" xfId="57" applyNumberFormat="1" applyFont="1" applyFill="1" applyBorder="1" applyAlignment="1">
      <alignment horizontal="right"/>
      <protection/>
    </xf>
    <xf numFmtId="10" fontId="29" fillId="8" borderId="126" xfId="57" applyNumberFormat="1" applyFont="1" applyFill="1" applyBorder="1" applyAlignment="1">
      <alignment horizontal="right" vertical="center"/>
      <protection/>
    </xf>
    <xf numFmtId="3" fontId="29" fillId="8" borderId="141" xfId="57" applyNumberFormat="1" applyFont="1" applyFill="1" applyBorder="1" applyAlignment="1">
      <alignment vertical="center"/>
      <protection/>
    </xf>
    <xf numFmtId="3" fontId="29" fillId="8" borderId="142" xfId="57" applyNumberFormat="1" applyFont="1" applyFill="1" applyBorder="1" applyAlignment="1">
      <alignment vertical="center"/>
      <protection/>
    </xf>
    <xf numFmtId="3" fontId="29" fillId="8" borderId="143" xfId="57" applyNumberFormat="1" applyFont="1" applyFill="1" applyBorder="1" applyAlignment="1">
      <alignment vertical="center"/>
      <protection/>
    </xf>
    <xf numFmtId="3" fontId="29" fillId="8" borderId="0" xfId="57" applyNumberFormat="1" applyFont="1" applyFill="1" applyBorder="1" applyAlignment="1">
      <alignment vertical="center"/>
      <protection/>
    </xf>
    <xf numFmtId="3" fontId="29" fillId="8" borderId="144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vertical="center"/>
      <protection/>
    </xf>
    <xf numFmtId="10" fontId="29" fillId="8" borderId="145" xfId="57" applyNumberFormat="1" applyFont="1" applyFill="1" applyBorder="1" applyAlignment="1">
      <alignment horizontal="right" vertical="center"/>
      <protection/>
    </xf>
    <xf numFmtId="0" fontId="29" fillId="8" borderId="146" xfId="57" applyNumberFormat="1" applyFont="1" applyFill="1" applyBorder="1" applyAlignment="1">
      <alignment vertical="center"/>
      <protection/>
    </xf>
    <xf numFmtId="0" fontId="29" fillId="37" borderId="146" xfId="57" applyNumberFormat="1" applyFont="1" applyFill="1" applyBorder="1" applyAlignment="1">
      <alignment vertical="center"/>
      <protection/>
    </xf>
    <xf numFmtId="3" fontId="12" fillId="38" borderId="136" xfId="57" applyNumberFormat="1" applyFont="1" applyFill="1" applyBorder="1" applyAlignment="1">
      <alignment vertical="center"/>
      <protection/>
    </xf>
    <xf numFmtId="10" fontId="12" fillId="38" borderId="91" xfId="57" applyNumberFormat="1" applyFont="1" applyFill="1" applyBorder="1" applyAlignment="1">
      <alignment horizontal="right" vertical="center"/>
      <protection/>
    </xf>
    <xf numFmtId="3" fontId="12" fillId="38" borderId="73" xfId="57" applyNumberFormat="1" applyFont="1" applyFill="1" applyBorder="1" applyAlignment="1">
      <alignment vertical="center"/>
      <protection/>
    </xf>
    <xf numFmtId="3" fontId="12" fillId="38" borderId="44" xfId="57" applyNumberFormat="1" applyFont="1" applyFill="1" applyBorder="1" applyAlignment="1">
      <alignment vertical="center"/>
      <protection/>
    </xf>
    <xf numFmtId="3" fontId="12" fillId="38" borderId="43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vertical="center"/>
      <protection/>
    </xf>
    <xf numFmtId="10" fontId="12" fillId="38" borderId="41" xfId="57" applyNumberFormat="1" applyFont="1" applyFill="1" applyBorder="1" applyAlignment="1">
      <alignment horizontal="right" vertical="center"/>
      <protection/>
    </xf>
    <xf numFmtId="0" fontId="12" fillId="38" borderId="76" xfId="57" applyFont="1" applyFill="1" applyBorder="1" applyAlignment="1">
      <alignment vertical="center"/>
      <protection/>
    </xf>
    <xf numFmtId="10" fontId="28" fillId="36" borderId="147" xfId="57" applyNumberFormat="1" applyFont="1" applyFill="1" applyBorder="1" applyAlignment="1">
      <alignment horizontal="right" vertical="center"/>
      <protection/>
    </xf>
    <xf numFmtId="3" fontId="28" fillId="36" borderId="80" xfId="57" applyNumberFormat="1" applyFont="1" applyFill="1" applyBorder="1" applyAlignment="1">
      <alignment vertical="center"/>
      <protection/>
    </xf>
    <xf numFmtId="3" fontId="28" fillId="36" borderId="79" xfId="57" applyNumberFormat="1" applyFont="1" applyFill="1" applyBorder="1" applyAlignment="1">
      <alignment vertical="center"/>
      <protection/>
    </xf>
    <xf numFmtId="3" fontId="28" fillId="36" borderId="84" xfId="57" applyNumberFormat="1" applyFont="1" applyFill="1" applyBorder="1" applyAlignment="1">
      <alignment vertical="center"/>
      <protection/>
    </xf>
    <xf numFmtId="165" fontId="28" fillId="36" borderId="148" xfId="57" applyNumberFormat="1" applyFont="1" applyFill="1" applyBorder="1" applyAlignment="1">
      <alignment vertical="center"/>
      <protection/>
    </xf>
    <xf numFmtId="0" fontId="28" fillId="36" borderId="85" xfId="57" applyNumberFormat="1" applyFont="1" applyFill="1" applyBorder="1" applyAlignment="1">
      <alignment vertical="center"/>
      <protection/>
    </xf>
    <xf numFmtId="10" fontId="29" fillId="36" borderId="126" xfId="57" applyNumberFormat="1" applyFont="1" applyFill="1" applyBorder="1" applyAlignment="1">
      <alignment horizontal="right" vertical="center"/>
      <protection/>
    </xf>
    <xf numFmtId="3" fontId="29" fillId="36" borderId="143" xfId="57" applyNumberFormat="1" applyFont="1" applyFill="1" applyBorder="1" applyAlignment="1">
      <alignment vertical="center"/>
      <protection/>
    </xf>
    <xf numFmtId="3" fontId="29" fillId="36" borderId="142" xfId="57" applyNumberFormat="1" applyFont="1" applyFill="1" applyBorder="1" applyAlignment="1">
      <alignment vertical="center"/>
      <protection/>
    </xf>
    <xf numFmtId="3" fontId="29" fillId="36" borderId="0" xfId="57" applyNumberFormat="1" applyFont="1" applyFill="1" applyBorder="1" applyAlignment="1">
      <alignment vertical="center"/>
      <protection/>
    </xf>
    <xf numFmtId="3" fontId="29" fillId="36" borderId="144" xfId="57" applyNumberFormat="1" applyFont="1" applyFill="1" applyBorder="1" applyAlignment="1">
      <alignment vertical="center"/>
      <protection/>
    </xf>
    <xf numFmtId="0" fontId="29" fillId="36" borderId="146" xfId="57" applyNumberFormat="1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0" fontId="12" fillId="38" borderId="105" xfId="57" applyNumberFormat="1" applyFont="1" applyFill="1" applyBorder="1" applyAlignment="1">
      <alignment horizontal="right" vertical="center"/>
      <protection/>
    </xf>
    <xf numFmtId="3" fontId="12" fillId="38" borderId="106" xfId="57" applyNumberFormat="1" applyFont="1" applyFill="1" applyBorder="1" applyAlignment="1">
      <alignment vertical="center"/>
      <protection/>
    </xf>
    <xf numFmtId="3" fontId="12" fillId="38" borderId="107" xfId="57" applyNumberFormat="1" applyFont="1" applyFill="1" applyBorder="1" applyAlignment="1">
      <alignment vertical="center"/>
      <protection/>
    </xf>
    <xf numFmtId="3" fontId="12" fillId="38" borderId="108" xfId="57" applyNumberFormat="1" applyFont="1" applyFill="1" applyBorder="1" applyAlignment="1">
      <alignment vertical="center"/>
      <protection/>
    </xf>
    <xf numFmtId="10" fontId="12" fillId="38" borderId="109" xfId="57" applyNumberFormat="1" applyFont="1" applyFill="1" applyBorder="1" applyAlignment="1">
      <alignment vertical="center"/>
      <protection/>
    </xf>
    <xf numFmtId="0" fontId="12" fillId="38" borderId="110" xfId="57" applyFont="1" applyFill="1" applyBorder="1" applyAlignment="1">
      <alignment vertical="center"/>
      <protection/>
    </xf>
    <xf numFmtId="165" fontId="29" fillId="36" borderId="145" xfId="57" applyNumberFormat="1" applyFont="1" applyFill="1" applyBorder="1" applyAlignment="1">
      <alignment vertical="center"/>
      <protection/>
    </xf>
    <xf numFmtId="0" fontId="38" fillId="0" borderId="0" xfId="56" applyFont="1" applyFill="1">
      <alignment/>
      <protection/>
    </xf>
    <xf numFmtId="0" fontId="39" fillId="0" borderId="0" xfId="56" applyFont="1" applyFill="1">
      <alignment/>
      <protection/>
    </xf>
    <xf numFmtId="0" fontId="111" fillId="3" borderId="36" xfId="56" applyFont="1" applyFill="1" applyBorder="1">
      <alignment/>
      <protection/>
    </xf>
    <xf numFmtId="0" fontId="112" fillId="3" borderId="35" xfId="56" applyFont="1" applyFill="1" applyBorder="1">
      <alignment/>
      <protection/>
    </xf>
    <xf numFmtId="0" fontId="113" fillId="3" borderId="18" xfId="56" applyFont="1" applyFill="1" applyBorder="1">
      <alignment/>
      <protection/>
    </xf>
    <xf numFmtId="0" fontId="112" fillId="3" borderId="17" xfId="56" applyFont="1" applyFill="1" applyBorder="1">
      <alignment/>
      <protection/>
    </xf>
    <xf numFmtId="0" fontId="114" fillId="3" borderId="18" xfId="56" applyFont="1" applyFill="1" applyBorder="1">
      <alignment/>
      <protection/>
    </xf>
    <xf numFmtId="0" fontId="115" fillId="3" borderId="18" xfId="56" applyFont="1" applyFill="1" applyBorder="1">
      <alignment/>
      <protection/>
    </xf>
    <xf numFmtId="0" fontId="111" fillId="3" borderId="18" xfId="56" applyFont="1" applyFill="1" applyBorder="1">
      <alignment/>
      <protection/>
    </xf>
    <xf numFmtId="0" fontId="111" fillId="3" borderId="149" xfId="56" applyFont="1" applyFill="1" applyBorder="1">
      <alignment/>
      <protection/>
    </xf>
    <xf numFmtId="0" fontId="112" fillId="3" borderId="75" xfId="56" applyFont="1" applyFill="1" applyBorder="1">
      <alignment/>
      <protection/>
    </xf>
    <xf numFmtId="17" fontId="39" fillId="0" borderId="0" xfId="56" applyNumberFormat="1" applyFont="1" applyFill="1">
      <alignment/>
      <protection/>
    </xf>
    <xf numFmtId="0" fontId="39" fillId="39" borderId="14" xfId="56" applyFont="1" applyFill="1" applyBorder="1">
      <alignment/>
      <protection/>
    </xf>
    <xf numFmtId="0" fontId="39" fillId="39" borderId="13" xfId="56" applyFont="1" applyFill="1" applyBorder="1">
      <alignment/>
      <protection/>
    </xf>
    <xf numFmtId="0" fontId="44" fillId="36" borderId="150" xfId="56" applyFont="1" applyFill="1" applyBorder="1">
      <alignment/>
      <protection/>
    </xf>
    <xf numFmtId="0" fontId="45" fillId="36" borderId="151" xfId="45" applyFont="1" applyFill="1" applyBorder="1" applyAlignment="1" applyProtection="1">
      <alignment horizontal="left" indent="1"/>
      <protection/>
    </xf>
    <xf numFmtId="0" fontId="44" fillId="3" borderId="152" xfId="56" applyFont="1" applyFill="1" applyBorder="1">
      <alignment/>
      <protection/>
    </xf>
    <xf numFmtId="0" fontId="45" fillId="3" borderId="111" xfId="45" applyFont="1" applyFill="1" applyBorder="1" applyAlignment="1" applyProtection="1">
      <alignment horizontal="left" indent="1"/>
      <protection/>
    </xf>
    <xf numFmtId="0" fontId="44" fillId="36" borderId="152" xfId="56" applyFont="1" applyFill="1" applyBorder="1">
      <alignment/>
      <protection/>
    </xf>
    <xf numFmtId="0" fontId="45" fillId="36" borderId="111" xfId="45" applyFont="1" applyFill="1" applyBorder="1" applyAlignment="1" applyProtection="1">
      <alignment horizontal="left" indent="1"/>
      <protection/>
    </xf>
    <xf numFmtId="0" fontId="45" fillId="36" borderId="91" xfId="45" applyFont="1" applyFill="1" applyBorder="1" applyAlignment="1" applyProtection="1">
      <alignment horizontal="left" indent="1"/>
      <protection/>
    </xf>
    <xf numFmtId="0" fontId="116" fillId="7" borderId="153" xfId="59" applyFont="1" applyFill="1" applyBorder="1">
      <alignment/>
      <protection/>
    </xf>
    <xf numFmtId="0" fontId="116" fillId="7" borderId="0" xfId="59" applyFont="1" applyFill="1">
      <alignment/>
      <protection/>
    </xf>
    <xf numFmtId="0" fontId="117" fillId="7" borderId="154" xfId="59" applyFont="1" applyFill="1" applyBorder="1" applyAlignment="1">
      <alignment/>
      <protection/>
    </xf>
    <xf numFmtId="0" fontId="118" fillId="7" borderId="141" xfId="59" applyFont="1" applyFill="1" applyBorder="1" applyAlignment="1">
      <alignment/>
      <protection/>
    </xf>
    <xf numFmtId="0" fontId="119" fillId="7" borderId="154" xfId="59" applyFont="1" applyFill="1" applyBorder="1" applyAlignment="1">
      <alignment/>
      <protection/>
    </xf>
    <xf numFmtId="0" fontId="120" fillId="7" borderId="141" xfId="59" applyFont="1" applyFill="1" applyBorder="1" applyAlignment="1">
      <alignment/>
      <protection/>
    </xf>
    <xf numFmtId="37" fontId="121" fillId="7" borderId="0" xfId="61" applyFont="1" applyFill="1">
      <alignment/>
      <protection/>
    </xf>
    <xf numFmtId="37" fontId="122" fillId="7" borderId="0" xfId="61" applyFont="1" applyFill="1">
      <alignment/>
      <protection/>
    </xf>
    <xf numFmtId="37" fontId="123" fillId="7" borderId="0" xfId="61" applyFont="1" applyFill="1" applyAlignment="1">
      <alignment horizontal="left" indent="1"/>
      <protection/>
    </xf>
    <xf numFmtId="37" fontId="124" fillId="7" borderId="0" xfId="61" applyFont="1" applyFill="1">
      <alignment/>
      <protection/>
    </xf>
    <xf numFmtId="37" fontId="3" fillId="0" borderId="18" xfId="60" applyFont="1" applyFill="1" applyBorder="1" applyProtection="1">
      <alignment/>
      <protection/>
    </xf>
    <xf numFmtId="0" fontId="45" fillId="0" borderId="111" xfId="45" applyFont="1" applyFill="1" applyBorder="1" applyAlignment="1" applyProtection="1">
      <alignment horizontal="left" indent="1"/>
      <protection/>
    </xf>
    <xf numFmtId="0" fontId="45" fillId="0" borderId="155" xfId="45" applyFont="1" applyFill="1" applyBorder="1" applyAlignment="1" applyProtection="1">
      <alignment horizontal="left" indent="1"/>
      <protection/>
    </xf>
    <xf numFmtId="0" fontId="29" fillId="36" borderId="79" xfId="57" applyNumberFormat="1" applyFont="1" applyFill="1" applyBorder="1" applyAlignment="1">
      <alignment vertical="center"/>
      <protection/>
    </xf>
    <xf numFmtId="0" fontId="6" fillId="0" borderId="156" xfId="57" applyFont="1" applyFill="1" applyBorder="1">
      <alignment/>
      <protection/>
    </xf>
    <xf numFmtId="0" fontId="6" fillId="0" borderId="157" xfId="57" applyFont="1" applyFill="1" applyBorder="1">
      <alignment/>
      <protection/>
    </xf>
    <xf numFmtId="0" fontId="6" fillId="0" borderId="158" xfId="57" applyFont="1" applyFill="1" applyBorder="1">
      <alignment/>
      <protection/>
    </xf>
    <xf numFmtId="0" fontId="5" fillId="3" borderId="0" xfId="57" applyFont="1" applyFill="1">
      <alignment/>
      <protection/>
    </xf>
    <xf numFmtId="0" fontId="3" fillId="3" borderId="0" xfId="57" applyFont="1" applyFill="1">
      <alignment/>
      <protection/>
    </xf>
    <xf numFmtId="49" fontId="13" fillId="35" borderId="159" xfId="57" applyNumberFormat="1" applyFont="1" applyFill="1" applyBorder="1" applyAlignment="1">
      <alignment horizontal="center" vertical="center" wrapText="1"/>
      <protection/>
    </xf>
    <xf numFmtId="37" fontId="125" fillId="7" borderId="0" xfId="61" applyFont="1" applyFill="1" applyAlignment="1">
      <alignment horizontal="left" indent="1"/>
      <protection/>
    </xf>
    <xf numFmtId="37" fontId="126" fillId="7" borderId="0" xfId="61" applyFont="1" applyFill="1">
      <alignment/>
      <protection/>
    </xf>
    <xf numFmtId="0" fontId="42" fillId="4" borderId="160" xfId="58" applyFont="1" applyFill="1" applyBorder="1">
      <alignment/>
      <protection/>
    </xf>
    <xf numFmtId="0" fontId="43" fillId="4" borderId="161" xfId="45" applyFont="1" applyFill="1" applyBorder="1" applyAlignment="1" applyProtection="1">
      <alignment horizontal="left" indent="1"/>
      <protection/>
    </xf>
    <xf numFmtId="0" fontId="45" fillId="3" borderId="162" xfId="45" applyFont="1" applyFill="1" applyBorder="1" applyAlignment="1" applyProtection="1">
      <alignment horizontal="left" indent="1"/>
      <protection/>
    </xf>
    <xf numFmtId="0" fontId="127" fillId="0" borderId="0" xfId="56" applyFont="1" applyFill="1">
      <alignment/>
      <protection/>
    </xf>
    <xf numFmtId="0" fontId="128" fillId="0" borderId="0" xfId="56" applyFont="1" applyFill="1">
      <alignment/>
      <protection/>
    </xf>
    <xf numFmtId="0" fontId="129" fillId="0" borderId="0" xfId="56" applyFont="1" applyFill="1">
      <alignment/>
      <protection/>
    </xf>
    <xf numFmtId="0" fontId="130" fillId="0" borderId="0" xfId="56" applyFont="1" applyFill="1">
      <alignment/>
      <protection/>
    </xf>
    <xf numFmtId="0" fontId="131" fillId="0" borderId="0" xfId="45" applyFont="1" applyFill="1" applyAlignment="1" applyProtection="1">
      <alignment/>
      <protection/>
    </xf>
    <xf numFmtId="37" fontId="48" fillId="0" borderId="0" xfId="60" applyFont="1">
      <alignment/>
      <protection/>
    </xf>
    <xf numFmtId="10" fontId="14" fillId="38" borderId="114" xfId="57" applyNumberFormat="1" applyFont="1" applyFill="1" applyBorder="1" applyAlignment="1">
      <alignment horizontal="right"/>
      <protection/>
    </xf>
    <xf numFmtId="0" fontId="132" fillId="33" borderId="0" xfId="0" applyFont="1" applyFill="1" applyAlignment="1">
      <alignment vertical="center"/>
    </xf>
    <xf numFmtId="37" fontId="133" fillId="0" borderId="0" xfId="60" applyFont="1">
      <alignment/>
      <protection/>
    </xf>
    <xf numFmtId="10" fontId="29" fillId="36" borderId="154" xfId="57" applyNumberFormat="1" applyFont="1" applyFill="1" applyBorder="1" applyAlignment="1">
      <alignment horizontal="right" vertical="center"/>
      <protection/>
    </xf>
    <xf numFmtId="10" fontId="12" fillId="38" borderId="116" xfId="57" applyNumberFormat="1" applyFont="1" applyFill="1" applyBorder="1" applyAlignment="1">
      <alignment horizontal="right" vertical="center"/>
      <protection/>
    </xf>
    <xf numFmtId="10" fontId="3" fillId="0" borderId="65" xfId="57" applyNumberFormat="1" applyFont="1" applyFill="1" applyBorder="1" applyAlignment="1">
      <alignment horizontal="right"/>
      <protection/>
    </xf>
    <xf numFmtId="10" fontId="3" fillId="0" borderId="44" xfId="57" applyNumberFormat="1" applyFont="1" applyFill="1" applyBorder="1" applyAlignment="1">
      <alignment horizontal="right"/>
      <protection/>
    </xf>
    <xf numFmtId="10" fontId="12" fillId="38" borderId="107" xfId="57" applyNumberFormat="1" applyFont="1" applyFill="1" applyBorder="1" applyAlignment="1">
      <alignment horizontal="right" vertical="center"/>
      <protection/>
    </xf>
    <xf numFmtId="3" fontId="29" fillId="36" borderId="163" xfId="57" applyNumberFormat="1" applyFont="1" applyFill="1" applyBorder="1" applyAlignment="1">
      <alignment vertical="center"/>
      <protection/>
    </xf>
    <xf numFmtId="3" fontId="12" fillId="38" borderId="164" xfId="57" applyNumberFormat="1" applyFont="1" applyFill="1" applyBorder="1" applyAlignment="1">
      <alignment vertical="center"/>
      <protection/>
    </xf>
    <xf numFmtId="3" fontId="3" fillId="0" borderId="152" xfId="57" applyNumberFormat="1" applyFont="1" applyFill="1" applyBorder="1">
      <alignment/>
      <protection/>
    </xf>
    <xf numFmtId="3" fontId="3" fillId="0" borderId="165" xfId="57" applyNumberFormat="1" applyFont="1" applyFill="1" applyBorder="1">
      <alignment/>
      <protection/>
    </xf>
    <xf numFmtId="3" fontId="12" fillId="38" borderId="33" xfId="57" applyNumberFormat="1" applyFont="1" applyFill="1" applyBorder="1" applyAlignment="1">
      <alignment vertical="center"/>
      <protection/>
    </xf>
    <xf numFmtId="37" fontId="134" fillId="0" borderId="0" xfId="60" applyFont="1">
      <alignment/>
      <protection/>
    </xf>
    <xf numFmtId="37" fontId="13" fillId="35" borderId="105" xfId="60" applyFont="1" applyFill="1" applyBorder="1" applyAlignment="1" applyProtection="1">
      <alignment horizontal="center"/>
      <protection/>
    </xf>
    <xf numFmtId="37" fontId="3" fillId="0" borderId="126" xfId="60" applyFont="1" applyFill="1" applyBorder="1" applyProtection="1">
      <alignment/>
      <protection/>
    </xf>
    <xf numFmtId="37" fontId="3" fillId="0" borderId="166" xfId="60" applyFont="1" applyFill="1" applyBorder="1" applyProtection="1">
      <alignment/>
      <protection/>
    </xf>
    <xf numFmtId="3" fontId="3" fillId="0" borderId="126" xfId="60" applyNumberFormat="1" applyFont="1" applyFill="1" applyBorder="1" applyAlignment="1">
      <alignment horizontal="right"/>
      <protection/>
    </xf>
    <xf numFmtId="3" fontId="3" fillId="0" borderId="167" xfId="60" applyNumberFormat="1" applyFont="1" applyFill="1" applyBorder="1" applyAlignment="1">
      <alignment horizontal="right"/>
      <protection/>
    </xf>
    <xf numFmtId="2" fontId="6" fillId="0" borderId="167" xfId="60" applyNumberFormat="1" applyFont="1" applyFill="1" applyBorder="1" applyAlignment="1" applyProtection="1">
      <alignment horizontal="right" indent="1"/>
      <protection/>
    </xf>
    <xf numFmtId="2" fontId="6" fillId="0" borderId="126" xfId="60" applyNumberFormat="1" applyFont="1" applyFill="1" applyBorder="1" applyAlignment="1" applyProtection="1">
      <alignment horizontal="right" indent="1"/>
      <protection/>
    </xf>
    <xf numFmtId="2" fontId="6" fillId="0" borderId="86" xfId="60" applyNumberFormat="1" applyFont="1" applyFill="1" applyBorder="1" applyAlignment="1" applyProtection="1">
      <alignment horizontal="center"/>
      <protection/>
    </xf>
    <xf numFmtId="37" fontId="135" fillId="0" borderId="0" xfId="60" applyFont="1">
      <alignment/>
      <protection/>
    </xf>
    <xf numFmtId="165" fontId="29" fillId="36" borderId="154" xfId="57" applyNumberFormat="1" applyFont="1" applyFill="1" applyBorder="1" applyAlignment="1">
      <alignment vertical="center"/>
      <protection/>
    </xf>
    <xf numFmtId="10" fontId="12" fillId="38" borderId="116" xfId="57" applyNumberFormat="1" applyFont="1" applyFill="1" applyBorder="1" applyAlignment="1">
      <alignment vertical="center"/>
      <protection/>
    </xf>
    <xf numFmtId="10" fontId="3" fillId="0" borderId="65" xfId="57" applyNumberFormat="1" applyFont="1" applyFill="1" applyBorder="1">
      <alignment/>
      <protection/>
    </xf>
    <xf numFmtId="10" fontId="3" fillId="0" borderId="44" xfId="57" applyNumberFormat="1" applyFont="1" applyFill="1" applyBorder="1">
      <alignment/>
      <protection/>
    </xf>
    <xf numFmtId="10" fontId="12" fillId="38" borderId="107" xfId="57" applyNumberFormat="1" applyFont="1" applyFill="1" applyBorder="1" applyAlignment="1">
      <alignment vertical="center"/>
      <protection/>
    </xf>
    <xf numFmtId="37" fontId="6" fillId="14" borderId="30" xfId="60" applyFont="1" applyFill="1" applyBorder="1" applyProtection="1">
      <alignment/>
      <protection/>
    </xf>
    <xf numFmtId="37" fontId="6" fillId="14" borderId="15" xfId="60" applyFont="1" applyFill="1" applyBorder="1" applyProtection="1">
      <alignment/>
      <protection/>
    </xf>
    <xf numFmtId="37" fontId="6" fillId="14" borderId="24" xfId="60" applyFont="1" applyFill="1" applyBorder="1" applyProtection="1">
      <alignment/>
      <protection/>
    </xf>
    <xf numFmtId="3" fontId="6" fillId="14" borderId="15" xfId="60" applyNumberFormat="1" applyFont="1" applyFill="1" applyBorder="1" applyAlignment="1">
      <alignment horizontal="right"/>
      <protection/>
    </xf>
    <xf numFmtId="3" fontId="6" fillId="14" borderId="19" xfId="60" applyNumberFormat="1" applyFont="1" applyFill="1" applyBorder="1" applyAlignment="1">
      <alignment horizontal="right"/>
      <protection/>
    </xf>
    <xf numFmtId="37" fontId="3" fillId="14" borderId="24" xfId="60" applyFont="1" applyFill="1" applyBorder="1" applyProtection="1">
      <alignment/>
      <protection/>
    </xf>
    <xf numFmtId="2" fontId="6" fillId="14" borderId="19" xfId="60" applyNumberFormat="1" applyFont="1" applyFill="1" applyBorder="1" applyAlignment="1" applyProtection="1">
      <alignment horizontal="right" indent="1"/>
      <protection/>
    </xf>
    <xf numFmtId="2" fontId="6" fillId="14" borderId="15" xfId="60" applyNumberFormat="1" applyFont="1" applyFill="1" applyBorder="1" applyAlignment="1" applyProtection="1">
      <alignment horizontal="right" indent="1"/>
      <protection/>
    </xf>
    <xf numFmtId="2" fontId="6" fillId="14" borderId="10" xfId="60" applyNumberFormat="1" applyFont="1" applyFill="1" applyBorder="1" applyAlignment="1" applyProtection="1">
      <alignment horizontal="center"/>
      <protection/>
    </xf>
    <xf numFmtId="2" fontId="3" fillId="0" borderId="39" xfId="63" applyNumberFormat="1" applyFont="1" applyBorder="1">
      <alignment/>
      <protection/>
    </xf>
    <xf numFmtId="3" fontId="29" fillId="37" borderId="144" xfId="57" applyNumberFormat="1" applyFont="1" applyFill="1" applyBorder="1" applyAlignment="1">
      <alignment vertical="center"/>
      <protection/>
    </xf>
    <xf numFmtId="3" fontId="29" fillId="37" borderId="0" xfId="57" applyNumberFormat="1" applyFont="1" applyFill="1" applyBorder="1" applyAlignment="1">
      <alignment vertical="center"/>
      <protection/>
    </xf>
    <xf numFmtId="3" fontId="29" fillId="37" borderId="143" xfId="57" applyNumberFormat="1" applyFont="1" applyFill="1" applyBorder="1" applyAlignment="1">
      <alignment vertical="center"/>
      <protection/>
    </xf>
    <xf numFmtId="165" fontId="29" fillId="37" borderId="145" xfId="57" applyNumberFormat="1" applyFont="1" applyFill="1" applyBorder="1" applyAlignment="1">
      <alignment vertical="center"/>
      <protection/>
    </xf>
    <xf numFmtId="10" fontId="29" fillId="37" borderId="126" xfId="57" applyNumberFormat="1" applyFont="1" applyFill="1" applyBorder="1" applyAlignment="1">
      <alignment horizontal="right" vertical="center"/>
      <protection/>
    </xf>
    <xf numFmtId="3" fontId="12" fillId="0" borderId="168" xfId="57" applyNumberFormat="1" applyFont="1" applyFill="1" applyBorder="1">
      <alignment/>
      <protection/>
    </xf>
    <xf numFmtId="37" fontId="9" fillId="0" borderId="14" xfId="60" applyFont="1" applyFill="1" applyBorder="1" applyAlignment="1" applyProtection="1">
      <alignment horizontal="left"/>
      <protection/>
    </xf>
    <xf numFmtId="0" fontId="6" fillId="0" borderId="0" xfId="64" applyFont="1" applyAlignment="1">
      <alignment/>
      <protection/>
    </xf>
    <xf numFmtId="10" fontId="28" fillId="36" borderId="169" xfId="57" applyNumberFormat="1" applyFont="1" applyFill="1" applyBorder="1" applyAlignment="1">
      <alignment horizontal="right" vertical="center"/>
      <protection/>
    </xf>
    <xf numFmtId="3" fontId="3" fillId="0" borderId="36" xfId="60" applyNumberFormat="1" applyFont="1" applyFill="1" applyBorder="1" applyAlignment="1">
      <alignment horizontal="right"/>
      <protection/>
    </xf>
    <xf numFmtId="3" fontId="3" fillId="0" borderId="170" xfId="60" applyNumberFormat="1" applyFont="1" applyFill="1" applyBorder="1">
      <alignment/>
      <protection/>
    </xf>
    <xf numFmtId="3" fontId="3" fillId="0" borderId="170" xfId="60" applyNumberFormat="1" applyFont="1" applyFill="1" applyBorder="1" applyAlignment="1">
      <alignment horizontal="right"/>
      <protection/>
    </xf>
    <xf numFmtId="37" fontId="3" fillId="0" borderId="171" xfId="60" applyFont="1" applyFill="1" applyBorder="1" applyProtection="1">
      <alignment/>
      <protection/>
    </xf>
    <xf numFmtId="37" fontId="3" fillId="0" borderId="36" xfId="60" applyFont="1" applyFill="1" applyBorder="1" applyAlignment="1" applyProtection="1">
      <alignment horizontal="right"/>
      <protection/>
    </xf>
    <xf numFmtId="37" fontId="3" fillId="0" borderId="170" xfId="60" applyFont="1" applyFill="1" applyBorder="1" applyAlignment="1" applyProtection="1">
      <alignment horizontal="right"/>
      <protection/>
    </xf>
    <xf numFmtId="37" fontId="3" fillId="0" borderId="35" xfId="60" applyFont="1" applyFill="1" applyBorder="1" applyProtection="1">
      <alignment/>
      <protection/>
    </xf>
    <xf numFmtId="37" fontId="3" fillId="0" borderId="36" xfId="60" applyFont="1" applyFill="1" applyBorder="1" applyProtection="1">
      <alignment/>
      <protection/>
    </xf>
    <xf numFmtId="37" fontId="3" fillId="0" borderId="151" xfId="60" applyFont="1" applyFill="1" applyBorder="1" applyProtection="1">
      <alignment/>
      <protection/>
    </xf>
    <xf numFmtId="2" fontId="6" fillId="0" borderId="18" xfId="66" applyNumberFormat="1" applyFont="1" applyFill="1" applyBorder="1" applyAlignment="1" applyProtection="1">
      <alignment horizontal="right" indent="1"/>
      <protection/>
    </xf>
    <xf numFmtId="2" fontId="6" fillId="0" borderId="16" xfId="66" applyNumberFormat="1" applyFont="1" applyFill="1" applyBorder="1" applyAlignment="1" applyProtection="1">
      <alignment horizontal="center"/>
      <protection/>
    </xf>
    <xf numFmtId="2" fontId="6" fillId="0" borderId="16" xfId="66" applyNumberFormat="1" applyFont="1" applyFill="1" applyBorder="1" applyAlignment="1" applyProtection="1">
      <alignment horizontal="right" indent="1"/>
      <protection/>
    </xf>
    <xf numFmtId="2" fontId="6" fillId="0" borderId="0" xfId="66" applyNumberFormat="1" applyFont="1" applyFill="1" applyBorder="1" applyAlignment="1" applyProtection="1">
      <alignment horizontal="center"/>
      <protection/>
    </xf>
    <xf numFmtId="2" fontId="6" fillId="0" borderId="18" xfId="66" applyNumberFormat="1" applyFont="1" applyFill="1" applyBorder="1" applyAlignment="1" applyProtection="1">
      <alignment horizontal="center"/>
      <protection/>
    </xf>
    <xf numFmtId="2" fontId="6" fillId="0" borderId="17" xfId="66" applyNumberFormat="1" applyFont="1" applyFill="1" applyBorder="1" applyAlignment="1" applyProtection="1">
      <alignment horizontal="center"/>
      <protection/>
    </xf>
    <xf numFmtId="2" fontId="6" fillId="0" borderId="126" xfId="66" applyNumberFormat="1" applyFont="1" applyFill="1" applyBorder="1" applyAlignment="1" applyProtection="1">
      <alignment horizontal="center"/>
      <protection/>
    </xf>
    <xf numFmtId="2" fontId="6" fillId="14" borderId="15" xfId="66" applyNumberFormat="1" applyFont="1" applyFill="1" applyBorder="1" applyAlignment="1" applyProtection="1">
      <alignment horizontal="center"/>
      <protection/>
    </xf>
    <xf numFmtId="2" fontId="6" fillId="34" borderId="15" xfId="66" applyNumberFormat="1" applyFont="1" applyFill="1" applyBorder="1" applyAlignment="1" applyProtection="1">
      <alignment horizontal="right" indent="1"/>
      <protection/>
    </xf>
    <xf numFmtId="0" fontId="3" fillId="0" borderId="70" xfId="64" applyNumberFormat="1" applyFont="1" applyBorder="1">
      <alignment/>
      <protection/>
    </xf>
    <xf numFmtId="3" fontId="3" fillId="0" borderId="67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112" xfId="64" applyNumberFormat="1" applyFont="1" applyBorder="1">
      <alignment/>
      <protection/>
    </xf>
    <xf numFmtId="3" fontId="3" fillId="0" borderId="69" xfId="64" applyNumberFormat="1" applyFont="1" applyBorder="1">
      <alignment/>
      <protection/>
    </xf>
    <xf numFmtId="10" fontId="3" fillId="0" borderId="113" xfId="64" applyNumberFormat="1" applyFont="1" applyBorder="1">
      <alignment/>
      <protection/>
    </xf>
    <xf numFmtId="10" fontId="3" fillId="0" borderId="111" xfId="64" applyNumberFormat="1" applyFont="1" applyBorder="1">
      <alignment/>
      <protection/>
    </xf>
    <xf numFmtId="37" fontId="34" fillId="40" borderId="0" xfId="46" applyNumberFormat="1" applyFont="1" applyFill="1" applyBorder="1" applyAlignment="1">
      <alignment horizontal="center"/>
    </xf>
    <xf numFmtId="37" fontId="136" fillId="40" borderId="172" xfId="46" applyNumberFormat="1" applyFont="1" applyFill="1" applyBorder="1" applyAlignment="1">
      <alignment/>
    </xf>
    <xf numFmtId="0" fontId="44" fillId="0" borderId="152" xfId="56" applyFont="1" applyFill="1" applyBorder="1">
      <alignment/>
      <protection/>
    </xf>
    <xf numFmtId="0" fontId="44" fillId="0" borderId="173" xfId="56" applyFont="1" applyFill="1" applyBorder="1">
      <alignment/>
      <protection/>
    </xf>
    <xf numFmtId="3" fontId="3" fillId="0" borderId="174" xfId="57" applyNumberFormat="1" applyFont="1" applyFill="1" applyBorder="1">
      <alignment/>
      <protection/>
    </xf>
    <xf numFmtId="37" fontId="47" fillId="40" borderId="175" xfId="46" applyNumberFormat="1" applyFont="1" applyFill="1" applyBorder="1" applyAlignment="1">
      <alignment/>
    </xf>
    <xf numFmtId="1" fontId="14" fillId="0" borderId="0" xfId="64" applyNumberFormat="1" applyFont="1" applyAlignment="1">
      <alignment horizontal="center" vertical="center" wrapText="1"/>
      <protection/>
    </xf>
    <xf numFmtId="0" fontId="3" fillId="0" borderId="176" xfId="63" applyNumberFormat="1" applyFont="1" applyBorder="1" quotePrefix="1">
      <alignment/>
      <protection/>
    </xf>
    <xf numFmtId="3" fontId="3" fillId="0" borderId="69" xfId="63" applyNumberFormat="1" applyFont="1" applyBorder="1">
      <alignment/>
      <protection/>
    </xf>
    <xf numFmtId="3" fontId="3" fillId="0" borderId="112" xfId="63" applyNumberFormat="1" applyFont="1" applyBorder="1">
      <alignment/>
      <protection/>
    </xf>
    <xf numFmtId="10" fontId="3" fillId="0" borderId="65" xfId="63" applyNumberFormat="1" applyFont="1" applyBorder="1">
      <alignment/>
      <protection/>
    </xf>
    <xf numFmtId="2" fontId="3" fillId="0" borderId="113" xfId="63" applyNumberFormat="1" applyFont="1" applyBorder="1" applyAlignment="1">
      <alignment horizontal="right"/>
      <protection/>
    </xf>
    <xf numFmtId="2" fontId="3" fillId="0" borderId="113" xfId="63" applyNumberFormat="1" applyFont="1" applyBorder="1">
      <alignment/>
      <protection/>
    </xf>
    <xf numFmtId="10" fontId="28" fillId="36" borderId="177" xfId="57" applyNumberFormat="1" applyFont="1" applyFill="1" applyBorder="1" applyAlignment="1">
      <alignment horizontal="right" vertical="center"/>
      <protection/>
    </xf>
    <xf numFmtId="0" fontId="3" fillId="0" borderId="178" xfId="63" applyNumberFormat="1" applyFont="1" applyBorder="1" quotePrefix="1">
      <alignment/>
      <protection/>
    </xf>
    <xf numFmtId="3" fontId="3" fillId="0" borderId="123" xfId="63" applyNumberFormat="1" applyFont="1" applyBorder="1">
      <alignment/>
      <protection/>
    </xf>
    <xf numFmtId="3" fontId="3" fillId="0" borderId="140" xfId="63" applyNumberFormat="1" applyFont="1" applyBorder="1">
      <alignment/>
      <protection/>
    </xf>
    <xf numFmtId="10" fontId="3" fillId="0" borderId="122" xfId="63" applyNumberFormat="1" applyFont="1" applyBorder="1">
      <alignment/>
      <protection/>
    </xf>
    <xf numFmtId="2" fontId="3" fillId="0" borderId="124" xfId="63" applyNumberFormat="1" applyFont="1" applyBorder="1" applyAlignment="1">
      <alignment horizontal="right"/>
      <protection/>
    </xf>
    <xf numFmtId="2" fontId="3" fillId="0" borderId="124" xfId="63" applyNumberFormat="1" applyFont="1" applyBorder="1">
      <alignment/>
      <protection/>
    </xf>
    <xf numFmtId="0" fontId="3" fillId="0" borderId="62" xfId="64" applyNumberFormat="1" applyFont="1" applyBorder="1">
      <alignment/>
      <protection/>
    </xf>
    <xf numFmtId="3" fontId="3" fillId="0" borderId="59" xfId="64" applyNumberFormat="1" applyFont="1" applyBorder="1">
      <alignment/>
      <protection/>
    </xf>
    <xf numFmtId="3" fontId="3" fillId="0" borderId="179" xfId="64" applyNumberFormat="1" applyFont="1" applyBorder="1">
      <alignment/>
      <protection/>
    </xf>
    <xf numFmtId="10" fontId="3" fillId="0" borderId="179" xfId="64" applyNumberFormat="1" applyFont="1" applyBorder="1">
      <alignment/>
      <protection/>
    </xf>
    <xf numFmtId="3" fontId="3" fillId="0" borderId="61" xfId="64" applyNumberFormat="1" applyFont="1" applyBorder="1">
      <alignment/>
      <protection/>
    </xf>
    <xf numFmtId="10" fontId="3" fillId="0" borderId="180" xfId="64" applyNumberFormat="1" applyFont="1" applyBorder="1">
      <alignment/>
      <protection/>
    </xf>
    <xf numFmtId="10" fontId="3" fillId="0" borderId="155" xfId="64" applyNumberFormat="1" applyFont="1" applyBorder="1">
      <alignment/>
      <protection/>
    </xf>
    <xf numFmtId="3" fontId="6" fillId="36" borderId="35" xfId="60" applyNumberFormat="1" applyFont="1" applyFill="1" applyBorder="1">
      <alignment/>
      <protection/>
    </xf>
    <xf numFmtId="3" fontId="6" fillId="36" borderId="17" xfId="60" applyNumberFormat="1" applyFont="1" applyFill="1" applyBorder="1">
      <alignment/>
      <protection/>
    </xf>
    <xf numFmtId="3" fontId="6" fillId="36" borderId="26" xfId="60" applyNumberFormat="1" applyFont="1" applyFill="1" applyBorder="1">
      <alignment/>
      <protection/>
    </xf>
    <xf numFmtId="37" fontId="6" fillId="36" borderId="26" xfId="60" applyFont="1" applyFill="1" applyBorder="1" applyAlignment="1" applyProtection="1">
      <alignment horizontal="right"/>
      <protection/>
    </xf>
    <xf numFmtId="3" fontId="6" fillId="36" borderId="17" xfId="60" applyNumberFormat="1" applyFont="1" applyFill="1" applyBorder="1" applyAlignment="1">
      <alignment horizontal="right"/>
      <protection/>
    </xf>
    <xf numFmtId="3" fontId="6" fillId="36" borderId="22" xfId="60" applyNumberFormat="1" applyFont="1" applyFill="1" applyBorder="1" applyAlignment="1">
      <alignment horizontal="right"/>
      <protection/>
    </xf>
    <xf numFmtId="37" fontId="3" fillId="36" borderId="26" xfId="60" applyFont="1" applyFill="1" applyBorder="1" applyAlignment="1" applyProtection="1">
      <alignment horizontal="right"/>
      <protection/>
    </xf>
    <xf numFmtId="2" fontId="6" fillId="36" borderId="17" xfId="66" applyNumberFormat="1" applyFont="1" applyFill="1" applyBorder="1" applyAlignment="1" applyProtection="1">
      <alignment horizontal="center"/>
      <protection/>
    </xf>
    <xf numFmtId="2" fontId="6" fillId="36" borderId="22" xfId="60" applyNumberFormat="1" applyFont="1" applyFill="1" applyBorder="1" applyProtection="1">
      <alignment/>
      <protection/>
    </xf>
    <xf numFmtId="2" fontId="6" fillId="36" borderId="17" xfId="60" applyNumberFormat="1" applyFont="1" applyFill="1" applyBorder="1" applyProtection="1">
      <alignment/>
      <protection/>
    </xf>
    <xf numFmtId="2" fontId="6" fillId="36" borderId="13" xfId="60" applyNumberFormat="1" applyFont="1" applyFill="1" applyBorder="1" applyAlignment="1" applyProtection="1">
      <alignment horizontal="center"/>
      <protection/>
    </xf>
    <xf numFmtId="0" fontId="40" fillId="39" borderId="181" xfId="56" applyFont="1" applyFill="1" applyBorder="1" applyAlignment="1">
      <alignment horizontal="center"/>
      <protection/>
    </xf>
    <xf numFmtId="0" fontId="40" fillId="39" borderId="182" xfId="56" applyFont="1" applyFill="1" applyBorder="1" applyAlignment="1">
      <alignment horizontal="center"/>
      <protection/>
    </xf>
    <xf numFmtId="0" fontId="137" fillId="39" borderId="18" xfId="56" applyFont="1" applyFill="1" applyBorder="1" applyAlignment="1">
      <alignment horizontal="center"/>
      <protection/>
    </xf>
    <xf numFmtId="0" fontId="137" fillId="39" borderId="17" xfId="56" applyFont="1" applyFill="1" applyBorder="1" applyAlignment="1">
      <alignment horizontal="center"/>
      <protection/>
    </xf>
    <xf numFmtId="0" fontId="41" fillId="39" borderId="18" xfId="56" applyFont="1" applyFill="1" applyBorder="1" applyAlignment="1">
      <alignment horizontal="center"/>
      <protection/>
    </xf>
    <xf numFmtId="0" fontId="41" fillId="39" borderId="17" xfId="56" applyFont="1" applyFill="1" applyBorder="1" applyAlignment="1">
      <alignment horizontal="center"/>
      <protection/>
    </xf>
    <xf numFmtId="37" fontId="138" fillId="37" borderId="183" xfId="45" applyNumberFormat="1" applyFont="1" applyFill="1" applyBorder="1" applyAlignment="1" applyProtection="1">
      <alignment horizontal="center"/>
      <protection/>
    </xf>
    <xf numFmtId="37" fontId="138" fillId="37" borderId="184" xfId="45" applyNumberFormat="1" applyFont="1" applyFill="1" applyBorder="1" applyAlignment="1" applyProtection="1">
      <alignment horizontal="center"/>
      <protection/>
    </xf>
    <xf numFmtId="37" fontId="18" fillId="35" borderId="36" xfId="60" applyFont="1" applyFill="1" applyBorder="1" applyAlignment="1">
      <alignment horizontal="center" vertical="center"/>
      <protection/>
    </xf>
    <xf numFmtId="37" fontId="18" fillId="35" borderId="171" xfId="60" applyFont="1" applyFill="1" applyBorder="1" applyAlignment="1">
      <alignment horizontal="center" vertical="center"/>
      <protection/>
    </xf>
    <xf numFmtId="37" fontId="18" fillId="35" borderId="18" xfId="60" applyFont="1" applyFill="1" applyBorder="1" applyAlignment="1">
      <alignment horizontal="center" vertical="center"/>
      <protection/>
    </xf>
    <xf numFmtId="37" fontId="18" fillId="35" borderId="0" xfId="60" applyFont="1" applyFill="1" applyBorder="1" applyAlignment="1">
      <alignment horizontal="center" vertical="center"/>
      <protection/>
    </xf>
    <xf numFmtId="37" fontId="18" fillId="35" borderId="36" xfId="60" applyFont="1" applyFill="1" applyBorder="1" applyAlignment="1" applyProtection="1">
      <alignment horizontal="center" vertical="center"/>
      <protection/>
    </xf>
    <xf numFmtId="37" fontId="18" fillId="35" borderId="171" xfId="60" applyFont="1" applyFill="1" applyBorder="1" applyAlignment="1" applyProtection="1">
      <alignment horizontal="center" vertical="center"/>
      <protection/>
    </xf>
    <xf numFmtId="37" fontId="18" fillId="35" borderId="35" xfId="60" applyFont="1" applyFill="1" applyBorder="1" applyAlignment="1" applyProtection="1">
      <alignment horizontal="center" vertical="center"/>
      <protection/>
    </xf>
    <xf numFmtId="37" fontId="23" fillId="40" borderId="0" xfId="45" applyNumberFormat="1" applyFont="1" applyFill="1" applyBorder="1" applyAlignment="1" applyProtection="1">
      <alignment horizontal="center"/>
      <protection/>
    </xf>
    <xf numFmtId="37" fontId="18" fillId="35" borderId="30" xfId="60" applyFont="1" applyFill="1" applyBorder="1" applyAlignment="1">
      <alignment horizontal="center" vertical="center"/>
      <protection/>
    </xf>
    <xf numFmtId="0" fontId="10" fillId="0" borderId="15" xfId="55" applyBorder="1" applyAlignment="1">
      <alignment horizontal="center" vertical="center"/>
      <protection/>
    </xf>
    <xf numFmtId="0" fontId="10" fillId="0" borderId="10" xfId="55" applyBorder="1" applyAlignment="1">
      <alignment horizontal="center" vertical="center"/>
      <protection/>
    </xf>
    <xf numFmtId="37" fontId="19" fillId="35" borderId="151" xfId="60" applyFont="1" applyFill="1" applyBorder="1" applyAlignment="1">
      <alignment horizontal="center" vertical="center"/>
      <protection/>
    </xf>
    <xf numFmtId="0" fontId="17" fillId="0" borderId="86" xfId="55" applyFont="1" applyBorder="1" applyAlignment="1">
      <alignment horizontal="center" vertical="center"/>
      <protection/>
    </xf>
    <xf numFmtId="37" fontId="21" fillId="35" borderId="36" xfId="60" applyFont="1" applyFill="1" applyBorder="1" applyAlignment="1">
      <alignment horizontal="center" vertical="center"/>
      <protection/>
    </xf>
    <xf numFmtId="37" fontId="21" fillId="35" borderId="171" xfId="60" applyFont="1" applyFill="1" applyBorder="1" applyAlignment="1">
      <alignment horizontal="center" vertical="center"/>
      <protection/>
    </xf>
    <xf numFmtId="37" fontId="21" fillId="35" borderId="35" xfId="60" applyFont="1" applyFill="1" applyBorder="1" applyAlignment="1">
      <alignment horizontal="center" vertical="center"/>
      <protection/>
    </xf>
    <xf numFmtId="37" fontId="21" fillId="35" borderId="18" xfId="60" applyFont="1" applyFill="1" applyBorder="1" applyAlignment="1">
      <alignment horizontal="center" vertical="center"/>
      <protection/>
    </xf>
    <xf numFmtId="37" fontId="21" fillId="35" borderId="0" xfId="60" applyFont="1" applyFill="1" applyBorder="1" applyAlignment="1">
      <alignment horizontal="center" vertical="center"/>
      <protection/>
    </xf>
    <xf numFmtId="37" fontId="21" fillId="35" borderId="17" xfId="60" applyFont="1" applyFill="1" applyBorder="1" applyAlignment="1">
      <alignment horizontal="center" vertical="center"/>
      <protection/>
    </xf>
    <xf numFmtId="37" fontId="14" fillId="0" borderId="18" xfId="60" applyFont="1" applyFill="1" applyBorder="1" applyAlignment="1" applyProtection="1">
      <alignment horizontal="center" vertical="center"/>
      <protection/>
    </xf>
    <xf numFmtId="37" fontId="15" fillId="0" borderId="18" xfId="60" applyFont="1" applyBorder="1">
      <alignment/>
      <protection/>
    </xf>
    <xf numFmtId="37" fontId="16" fillId="0" borderId="18" xfId="60" applyFont="1" applyBorder="1">
      <alignment/>
      <protection/>
    </xf>
    <xf numFmtId="37" fontId="15" fillId="0" borderId="23" xfId="60" applyFont="1" applyBorder="1">
      <alignment/>
      <protection/>
    </xf>
    <xf numFmtId="37" fontId="13" fillId="35" borderId="18" xfId="60" applyFont="1" applyFill="1" applyBorder="1" applyAlignment="1">
      <alignment horizontal="center"/>
      <protection/>
    </xf>
    <xf numFmtId="37" fontId="13" fillId="35" borderId="17" xfId="60" applyFont="1" applyFill="1" applyBorder="1" applyAlignment="1">
      <alignment horizontal="center"/>
      <protection/>
    </xf>
    <xf numFmtId="37" fontId="13" fillId="35" borderId="36" xfId="60" applyFont="1" applyFill="1" applyBorder="1" applyAlignment="1">
      <alignment horizontal="center" vertical="center"/>
      <protection/>
    </xf>
    <xf numFmtId="37" fontId="14" fillId="35" borderId="14" xfId="60" applyFont="1" applyFill="1" applyBorder="1" applyAlignment="1">
      <alignment horizontal="center" vertical="center"/>
      <protection/>
    </xf>
    <xf numFmtId="37" fontId="13" fillId="35" borderId="170" xfId="60" applyFont="1" applyFill="1" applyBorder="1" applyAlignment="1">
      <alignment horizontal="center" vertical="center" wrapText="1"/>
      <protection/>
    </xf>
    <xf numFmtId="37" fontId="14" fillId="35" borderId="12" xfId="60" applyFont="1" applyFill="1" applyBorder="1" applyAlignment="1">
      <alignment horizontal="center" vertical="center" wrapText="1"/>
      <protection/>
    </xf>
    <xf numFmtId="49" fontId="5" fillId="35" borderId="185" xfId="63" applyNumberFormat="1" applyFont="1" applyFill="1" applyBorder="1" applyAlignment="1">
      <alignment horizontal="center" vertical="center" wrapText="1"/>
      <protection/>
    </xf>
    <xf numFmtId="49" fontId="5" fillId="35" borderId="38" xfId="63" applyNumberFormat="1" applyFont="1" applyFill="1" applyBorder="1" applyAlignment="1">
      <alignment horizontal="center" vertical="center" wrapText="1"/>
      <protection/>
    </xf>
    <xf numFmtId="49" fontId="5" fillId="35" borderId="186" xfId="63" applyNumberFormat="1" applyFont="1" applyFill="1" applyBorder="1" applyAlignment="1">
      <alignment horizontal="center" vertical="center" wrapText="1"/>
      <protection/>
    </xf>
    <xf numFmtId="49" fontId="5" fillId="35" borderId="39" xfId="63" applyNumberFormat="1" applyFont="1" applyFill="1" applyBorder="1" applyAlignment="1">
      <alignment horizontal="center" vertical="center" wrapText="1"/>
      <protection/>
    </xf>
    <xf numFmtId="49" fontId="12" fillId="35" borderId="175" xfId="63" applyNumberFormat="1" applyFont="1" applyFill="1" applyBorder="1" applyAlignment="1">
      <alignment horizontal="center" vertical="center" wrapText="1"/>
      <protection/>
    </xf>
    <xf numFmtId="49" fontId="12" fillId="35" borderId="187" xfId="63" applyNumberFormat="1" applyFont="1" applyFill="1" applyBorder="1" applyAlignment="1">
      <alignment horizontal="center" vertical="center" wrapText="1"/>
      <protection/>
    </xf>
    <xf numFmtId="49" fontId="12" fillId="35" borderId="188" xfId="63" applyNumberFormat="1" applyFont="1" applyFill="1" applyBorder="1" applyAlignment="1">
      <alignment horizontal="center" vertical="center" wrapText="1"/>
      <protection/>
    </xf>
    <xf numFmtId="37" fontId="27" fillId="40" borderId="175" xfId="45" applyNumberFormat="1" applyFont="1" applyFill="1" applyBorder="1" applyAlignment="1" applyProtection="1">
      <alignment horizontal="center"/>
      <protection/>
    </xf>
    <xf numFmtId="37" fontId="27" fillId="40" borderId="187" xfId="45" applyNumberFormat="1" applyFont="1" applyFill="1" applyBorder="1" applyAlignment="1" applyProtection="1">
      <alignment horizontal="center"/>
      <protection/>
    </xf>
    <xf numFmtId="37" fontId="27" fillId="40" borderId="172" xfId="45" applyNumberFormat="1" applyFont="1" applyFill="1" applyBorder="1" applyAlignment="1" applyProtection="1">
      <alignment horizontal="center"/>
      <protection/>
    </xf>
    <xf numFmtId="0" fontId="5" fillId="35" borderId="175" xfId="63" applyFont="1" applyFill="1" applyBorder="1" applyAlignment="1">
      <alignment horizontal="center"/>
      <protection/>
    </xf>
    <xf numFmtId="0" fontId="5" fillId="35" borderId="187" xfId="63" applyFont="1" applyFill="1" applyBorder="1" applyAlignment="1">
      <alignment horizontal="center"/>
      <protection/>
    </xf>
    <xf numFmtId="0" fontId="5" fillId="35" borderId="25" xfId="63" applyFont="1" applyFill="1" applyBorder="1" applyAlignment="1">
      <alignment horizontal="center"/>
      <protection/>
    </xf>
    <xf numFmtId="0" fontId="5" fillId="35" borderId="189" xfId="63" applyFont="1" applyFill="1" applyBorder="1" applyAlignment="1">
      <alignment horizontal="center"/>
      <protection/>
    </xf>
    <xf numFmtId="0" fontId="5" fillId="35" borderId="172" xfId="63" applyFont="1" applyFill="1" applyBorder="1" applyAlignment="1">
      <alignment horizontal="center"/>
      <protection/>
    </xf>
    <xf numFmtId="0" fontId="21" fillId="35" borderId="190" xfId="63" applyFont="1" applyFill="1" applyBorder="1" applyAlignment="1">
      <alignment horizontal="center" vertical="center"/>
      <protection/>
    </xf>
    <xf numFmtId="0" fontId="21" fillId="35" borderId="25" xfId="63" applyFont="1" applyFill="1" applyBorder="1" applyAlignment="1">
      <alignment horizontal="center" vertical="center"/>
      <protection/>
    </xf>
    <xf numFmtId="0" fontId="21" fillId="35" borderId="189" xfId="63" applyFont="1" applyFill="1" applyBorder="1" applyAlignment="1">
      <alignment horizontal="center" vertical="center"/>
      <protection/>
    </xf>
    <xf numFmtId="0" fontId="18" fillId="35" borderId="40" xfId="63" applyFont="1" applyFill="1" applyBorder="1" applyAlignment="1">
      <alignment horizontal="center" vertical="center"/>
      <protection/>
    </xf>
    <xf numFmtId="0" fontId="18" fillId="35" borderId="20" xfId="63" applyFont="1" applyFill="1" applyBorder="1" applyAlignment="1">
      <alignment horizontal="center" vertical="center"/>
      <protection/>
    </xf>
    <xf numFmtId="0" fontId="18" fillId="35" borderId="191" xfId="63" applyFont="1" applyFill="1" applyBorder="1" applyAlignment="1">
      <alignment horizontal="center" vertical="center"/>
      <protection/>
    </xf>
    <xf numFmtId="1" fontId="5" fillId="35" borderId="190" xfId="63" applyNumberFormat="1" applyFont="1" applyFill="1" applyBorder="1" applyAlignment="1">
      <alignment horizontal="center" vertical="center" wrapText="1"/>
      <protection/>
    </xf>
    <xf numFmtId="1" fontId="5" fillId="35" borderId="192" xfId="63" applyNumberFormat="1" applyFont="1" applyFill="1" applyBorder="1" applyAlignment="1">
      <alignment horizontal="center" vertical="center" wrapText="1"/>
      <protection/>
    </xf>
    <xf numFmtId="1" fontId="5" fillId="35" borderId="40" xfId="63" applyNumberFormat="1" applyFont="1" applyFill="1" applyBorder="1" applyAlignment="1">
      <alignment horizontal="center" vertical="center" wrapText="1"/>
      <protection/>
    </xf>
    <xf numFmtId="49" fontId="13" fillId="35" borderId="45" xfId="57" applyNumberFormat="1" applyFont="1" applyFill="1" applyBorder="1" applyAlignment="1">
      <alignment horizontal="center" vertical="center" wrapText="1"/>
      <protection/>
    </xf>
    <xf numFmtId="49" fontId="13" fillId="35" borderId="156" xfId="57" applyNumberFormat="1" applyFont="1" applyFill="1" applyBorder="1" applyAlignment="1">
      <alignment horizontal="center" vertical="center" wrapText="1"/>
      <protection/>
    </xf>
    <xf numFmtId="49" fontId="13" fillId="35" borderId="193" xfId="57" applyNumberFormat="1" applyFont="1" applyFill="1" applyBorder="1" applyAlignment="1">
      <alignment horizontal="center" vertical="center" wrapText="1"/>
      <protection/>
    </xf>
    <xf numFmtId="49" fontId="13" fillId="35" borderId="194" xfId="57" applyNumberFormat="1" applyFont="1" applyFill="1" applyBorder="1" applyAlignment="1">
      <alignment horizontal="center" vertical="center" wrapText="1"/>
      <protection/>
    </xf>
    <xf numFmtId="49" fontId="18" fillId="35" borderId="195" xfId="57" applyNumberFormat="1" applyFont="1" applyFill="1" applyBorder="1" applyAlignment="1">
      <alignment horizontal="center" vertical="center" wrapText="1"/>
      <protection/>
    </xf>
    <xf numFmtId="0" fontId="31" fillId="0" borderId="168" xfId="57" applyFont="1" applyBorder="1" applyAlignment="1">
      <alignment horizontal="center" vertical="center" wrapText="1"/>
      <protection/>
    </xf>
    <xf numFmtId="49" fontId="13" fillId="35" borderId="196" xfId="57" applyNumberFormat="1" applyFont="1" applyFill="1" applyBorder="1" applyAlignment="1">
      <alignment horizontal="center" vertical="center" wrapText="1"/>
      <protection/>
    </xf>
    <xf numFmtId="49" fontId="13" fillId="35" borderId="197" xfId="57" applyNumberFormat="1" applyFont="1" applyFill="1" applyBorder="1" applyAlignment="1">
      <alignment horizontal="center" vertical="center" wrapText="1"/>
      <protection/>
    </xf>
    <xf numFmtId="37" fontId="34" fillId="40" borderId="175" xfId="46" applyNumberFormat="1" applyFont="1" applyFill="1" applyBorder="1" applyAlignment="1">
      <alignment horizontal="center"/>
    </xf>
    <xf numFmtId="37" fontId="34" fillId="40" borderId="172" xfId="46" applyNumberFormat="1" applyFont="1" applyFill="1" applyBorder="1" applyAlignment="1">
      <alignment horizontal="center"/>
    </xf>
    <xf numFmtId="0" fontId="21" fillId="35" borderId="36" xfId="57" applyFont="1" applyFill="1" applyBorder="1" applyAlignment="1">
      <alignment horizontal="center" vertical="center"/>
      <protection/>
    </xf>
    <xf numFmtId="0" fontId="21" fillId="35" borderId="171" xfId="57" applyFont="1" applyFill="1" applyBorder="1" applyAlignment="1">
      <alignment horizontal="center" vertical="center"/>
      <protection/>
    </xf>
    <xf numFmtId="0" fontId="21" fillId="35" borderId="35" xfId="57" applyFont="1" applyFill="1" applyBorder="1" applyAlignment="1">
      <alignment horizontal="center" vertical="center"/>
      <protection/>
    </xf>
    <xf numFmtId="1" fontId="13" fillId="35" borderId="198" xfId="57" applyNumberFormat="1" applyFont="1" applyFill="1" applyBorder="1" applyAlignment="1">
      <alignment horizontal="center" vertical="center" wrapText="1"/>
      <protection/>
    </xf>
    <xf numFmtId="0" fontId="14" fillId="35" borderId="70" xfId="57" applyFont="1" applyFill="1" applyBorder="1" applyAlignment="1">
      <alignment vertical="center"/>
      <protection/>
    </xf>
    <xf numFmtId="0" fontId="14" fillId="35" borderId="199" xfId="57" applyFont="1" applyFill="1" applyBorder="1" applyAlignment="1">
      <alignment vertical="center"/>
      <protection/>
    </xf>
    <xf numFmtId="0" fontId="14" fillId="35" borderId="62" xfId="57" applyFont="1" applyFill="1" applyBorder="1" applyAlignment="1">
      <alignment vertical="center"/>
      <protection/>
    </xf>
    <xf numFmtId="1" fontId="18" fillId="35" borderId="200" xfId="57" applyNumberFormat="1" applyFont="1" applyFill="1" applyBorder="1" applyAlignment="1">
      <alignment horizontal="center" vertical="center" wrapText="1"/>
      <protection/>
    </xf>
    <xf numFmtId="1" fontId="18" fillId="35" borderId="201" xfId="57" applyNumberFormat="1" applyFont="1" applyFill="1" applyBorder="1" applyAlignment="1">
      <alignment horizontal="center" vertical="center" wrapText="1"/>
      <protection/>
    </xf>
    <xf numFmtId="0" fontId="30" fillId="35" borderId="55" xfId="57" applyFont="1" applyFill="1" applyBorder="1" applyAlignment="1">
      <alignment horizontal="center" vertical="center" wrapText="1"/>
      <protection/>
    </xf>
    <xf numFmtId="49" fontId="18" fillId="35" borderId="54" xfId="57" applyNumberFormat="1" applyFont="1" applyFill="1" applyBorder="1" applyAlignment="1">
      <alignment horizontal="center" vertical="center" wrapText="1"/>
      <protection/>
    </xf>
    <xf numFmtId="49" fontId="18" fillId="35" borderId="52" xfId="57" applyNumberFormat="1" applyFont="1" applyFill="1" applyBorder="1" applyAlignment="1">
      <alignment horizontal="center" vertical="center" wrapText="1"/>
      <protection/>
    </xf>
    <xf numFmtId="49" fontId="18" fillId="35" borderId="202" xfId="57" applyNumberFormat="1" applyFont="1" applyFill="1" applyBorder="1" applyAlignment="1">
      <alignment horizontal="center" vertical="center" wrapText="1"/>
      <protection/>
    </xf>
    <xf numFmtId="49" fontId="13" fillId="35" borderId="203" xfId="57" applyNumberFormat="1" applyFont="1" applyFill="1" applyBorder="1" applyAlignment="1">
      <alignment horizontal="center" vertical="center" wrapText="1"/>
      <protection/>
    </xf>
    <xf numFmtId="0" fontId="18" fillId="35" borderId="14" xfId="57" applyFont="1" applyFill="1" applyBorder="1" applyAlignment="1">
      <alignment horizontal="center" vertical="center"/>
      <protection/>
    </xf>
    <xf numFmtId="0" fontId="18" fillId="35" borderId="11" xfId="57" applyFont="1" applyFill="1" applyBorder="1" applyAlignment="1">
      <alignment horizontal="center" vertical="center"/>
      <protection/>
    </xf>
    <xf numFmtId="0" fontId="18" fillId="35" borderId="13" xfId="57" applyFont="1" applyFill="1" applyBorder="1" applyAlignment="1">
      <alignment horizontal="center" vertical="center"/>
      <protection/>
    </xf>
    <xf numFmtId="49" fontId="18" fillId="35" borderId="188" xfId="57" applyNumberFormat="1" applyFont="1" applyFill="1" applyBorder="1" applyAlignment="1">
      <alignment horizontal="center" vertical="center" wrapText="1"/>
      <protection/>
    </xf>
    <xf numFmtId="0" fontId="19" fillId="35" borderId="129" xfId="57" applyFont="1" applyFill="1" applyBorder="1" applyAlignment="1">
      <alignment horizontal="center"/>
      <protection/>
    </xf>
    <xf numFmtId="0" fontId="19" fillId="35" borderId="204" xfId="57" applyFont="1" applyFill="1" applyBorder="1" applyAlignment="1">
      <alignment horizontal="center"/>
      <protection/>
    </xf>
    <xf numFmtId="0" fontId="19" fillId="35" borderId="177" xfId="57" applyFont="1" applyFill="1" applyBorder="1" applyAlignment="1">
      <alignment horizontal="center"/>
      <protection/>
    </xf>
    <xf numFmtId="0" fontId="19" fillId="35" borderId="205" xfId="57" applyFont="1" applyFill="1" applyBorder="1" applyAlignment="1">
      <alignment horizontal="center"/>
      <protection/>
    </xf>
    <xf numFmtId="0" fontId="19" fillId="35" borderId="206" xfId="57" applyFont="1" applyFill="1" applyBorder="1" applyAlignment="1">
      <alignment horizontal="center"/>
      <protection/>
    </xf>
    <xf numFmtId="0" fontId="36" fillId="35" borderId="18" xfId="57" applyFont="1" applyFill="1" applyBorder="1" applyAlignment="1">
      <alignment horizontal="center" vertical="center"/>
      <protection/>
    </xf>
    <xf numFmtId="0" fontId="36" fillId="35" borderId="0" xfId="57" applyFont="1" applyFill="1" applyBorder="1" applyAlignment="1">
      <alignment horizontal="center" vertical="center"/>
      <protection/>
    </xf>
    <xf numFmtId="0" fontId="36" fillId="35" borderId="17" xfId="57" applyFont="1" applyFill="1" applyBorder="1" applyAlignment="1">
      <alignment horizontal="center" vertical="center"/>
      <protection/>
    </xf>
    <xf numFmtId="49" fontId="13" fillId="35" borderId="175" xfId="63" applyNumberFormat="1" applyFont="1" applyFill="1" applyBorder="1" applyAlignment="1">
      <alignment horizontal="center" vertical="center" wrapText="1"/>
      <protection/>
    </xf>
    <xf numFmtId="49" fontId="13" fillId="35" borderId="187" xfId="63" applyNumberFormat="1" applyFont="1" applyFill="1" applyBorder="1" applyAlignment="1">
      <alignment horizontal="center" vertical="center" wrapText="1"/>
      <protection/>
    </xf>
    <xf numFmtId="49" fontId="13" fillId="35" borderId="188" xfId="63" applyNumberFormat="1" applyFont="1" applyFill="1" applyBorder="1" applyAlignment="1">
      <alignment horizontal="center" vertical="center" wrapText="1"/>
      <protection/>
    </xf>
    <xf numFmtId="1" fontId="13" fillId="35" borderId="190" xfId="63" applyNumberFormat="1" applyFont="1" applyFill="1" applyBorder="1" applyAlignment="1">
      <alignment horizontal="center" vertical="center" wrapText="1"/>
      <protection/>
    </xf>
    <xf numFmtId="1" fontId="13" fillId="35" borderId="192" xfId="63" applyNumberFormat="1" applyFont="1" applyFill="1" applyBorder="1" applyAlignment="1">
      <alignment horizontal="center" vertical="center" wrapText="1"/>
      <protection/>
    </xf>
    <xf numFmtId="1" fontId="13" fillId="35" borderId="40" xfId="63" applyNumberFormat="1" applyFont="1" applyFill="1" applyBorder="1" applyAlignment="1">
      <alignment horizontal="center" vertical="center" wrapText="1"/>
      <protection/>
    </xf>
    <xf numFmtId="0" fontId="36" fillId="35" borderId="23" xfId="64" applyFont="1" applyFill="1" applyBorder="1" applyAlignment="1">
      <alignment horizontal="center" vertical="center"/>
      <protection/>
    </xf>
    <xf numFmtId="0" fontId="36" fillId="35" borderId="20" xfId="64" applyFont="1" applyFill="1" applyBorder="1" applyAlignment="1">
      <alignment horizontal="center" vertical="center"/>
      <protection/>
    </xf>
    <xf numFmtId="0" fontId="36" fillId="35" borderId="22" xfId="64" applyFont="1" applyFill="1" applyBorder="1" applyAlignment="1">
      <alignment horizontal="center" vertical="center"/>
      <protection/>
    </xf>
    <xf numFmtId="0" fontId="12" fillId="35" borderId="175" xfId="63" applyFont="1" applyFill="1" applyBorder="1" applyAlignment="1">
      <alignment horizontal="center"/>
      <protection/>
    </xf>
    <xf numFmtId="0" fontId="12" fillId="35" borderId="187" xfId="63" applyFont="1" applyFill="1" applyBorder="1" applyAlignment="1">
      <alignment horizontal="center"/>
      <protection/>
    </xf>
    <xf numFmtId="0" fontId="12" fillId="35" borderId="25" xfId="63" applyFont="1" applyFill="1" applyBorder="1" applyAlignment="1">
      <alignment horizontal="center"/>
      <protection/>
    </xf>
    <xf numFmtId="0" fontId="12" fillId="35" borderId="189" xfId="63" applyFont="1" applyFill="1" applyBorder="1" applyAlignment="1">
      <alignment horizontal="center"/>
      <protection/>
    </xf>
    <xf numFmtId="0" fontId="12" fillId="35" borderId="172" xfId="63" applyFont="1" applyFill="1" applyBorder="1" applyAlignment="1">
      <alignment horizontal="center"/>
      <protection/>
    </xf>
    <xf numFmtId="0" fontId="36" fillId="35" borderId="36" xfId="64" applyFont="1" applyFill="1" applyBorder="1" applyAlignment="1">
      <alignment horizontal="center" vertical="center"/>
      <protection/>
    </xf>
    <xf numFmtId="0" fontId="36" fillId="35" borderId="171" xfId="64" applyFont="1" applyFill="1" applyBorder="1" applyAlignment="1">
      <alignment horizontal="center" vertical="center"/>
      <protection/>
    </xf>
    <xf numFmtId="0" fontId="36" fillId="35" borderId="35" xfId="64" applyFont="1" applyFill="1" applyBorder="1" applyAlignment="1">
      <alignment horizontal="center" vertical="center"/>
      <protection/>
    </xf>
    <xf numFmtId="1" fontId="13" fillId="35" borderId="28" xfId="63" applyNumberFormat="1" applyFont="1" applyFill="1" applyBorder="1" applyAlignment="1">
      <alignment horizontal="center" vertical="center" wrapText="1"/>
      <protection/>
    </xf>
    <xf numFmtId="1" fontId="13" fillId="35" borderId="18" xfId="63" applyNumberFormat="1" applyFont="1" applyFill="1" applyBorder="1" applyAlignment="1">
      <alignment horizontal="center" vertical="center" wrapText="1"/>
      <protection/>
    </xf>
    <xf numFmtId="1" fontId="13" fillId="35" borderId="23" xfId="63" applyNumberFormat="1" applyFont="1" applyFill="1" applyBorder="1" applyAlignment="1">
      <alignment horizontal="center" vertical="center" wrapText="1"/>
      <protection/>
    </xf>
    <xf numFmtId="37" fontId="37" fillId="40" borderId="175" xfId="45" applyNumberFormat="1" applyFont="1" applyFill="1" applyBorder="1" applyAlignment="1" applyProtection="1">
      <alignment horizontal="center"/>
      <protection/>
    </xf>
    <xf numFmtId="37" fontId="37" fillId="40" borderId="187" xfId="45" applyNumberFormat="1" applyFont="1" applyFill="1" applyBorder="1" applyAlignment="1" applyProtection="1">
      <alignment horizontal="center"/>
      <protection/>
    </xf>
    <xf numFmtId="37" fontId="37" fillId="40" borderId="172" xfId="45" applyNumberFormat="1" applyFont="1" applyFill="1" applyBorder="1" applyAlignment="1" applyProtection="1">
      <alignment horizontal="center"/>
      <protection/>
    </xf>
    <xf numFmtId="0" fontId="13" fillId="35" borderId="175" xfId="63" applyFont="1" applyFill="1" applyBorder="1" applyAlignment="1">
      <alignment horizontal="center" vertical="center"/>
      <protection/>
    </xf>
    <xf numFmtId="0" fontId="13" fillId="35" borderId="187" xfId="63" applyFont="1" applyFill="1" applyBorder="1" applyAlignment="1">
      <alignment horizontal="center" vertical="center"/>
      <protection/>
    </xf>
    <xf numFmtId="0" fontId="13" fillId="35" borderId="25" xfId="63" applyFont="1" applyFill="1" applyBorder="1" applyAlignment="1">
      <alignment horizontal="center" vertical="center"/>
      <protection/>
    </xf>
    <xf numFmtId="0" fontId="13" fillId="35" borderId="189" xfId="63" applyFont="1" applyFill="1" applyBorder="1" applyAlignment="1">
      <alignment horizontal="center" vertical="center"/>
      <protection/>
    </xf>
    <xf numFmtId="0" fontId="13" fillId="35" borderId="172" xfId="63" applyFont="1" applyFill="1" applyBorder="1" applyAlignment="1">
      <alignment horizontal="center" vertical="center"/>
      <protection/>
    </xf>
    <xf numFmtId="49" fontId="13" fillId="35" borderId="176" xfId="57" applyNumberFormat="1" applyFont="1" applyFill="1" applyBorder="1" applyAlignment="1">
      <alignment horizontal="center" vertical="center" wrapText="1"/>
      <protection/>
    </xf>
    <xf numFmtId="49" fontId="13" fillId="35" borderId="157" xfId="57" applyNumberFormat="1" applyFont="1" applyFill="1" applyBorder="1" applyAlignment="1">
      <alignment horizontal="center" vertical="center" wrapText="1"/>
      <protection/>
    </xf>
    <xf numFmtId="49" fontId="13" fillId="35" borderId="207" xfId="57" applyNumberFormat="1" applyFont="1" applyFill="1" applyBorder="1" applyAlignment="1">
      <alignment horizontal="center" vertical="center" wrapText="1"/>
      <protection/>
    </xf>
    <xf numFmtId="49" fontId="18" fillId="35" borderId="208" xfId="57" applyNumberFormat="1" applyFont="1" applyFill="1" applyBorder="1" applyAlignment="1">
      <alignment horizontal="center" vertical="center" wrapText="1"/>
      <protection/>
    </xf>
    <xf numFmtId="0" fontId="31" fillId="0" borderId="209" xfId="57" applyFont="1" applyBorder="1" applyAlignment="1">
      <alignment horizontal="center" vertical="center" wrapText="1"/>
      <protection/>
    </xf>
    <xf numFmtId="0" fontId="36" fillId="35" borderId="36" xfId="57" applyFont="1" applyFill="1" applyBorder="1" applyAlignment="1">
      <alignment horizontal="center" vertical="center"/>
      <protection/>
    </xf>
    <xf numFmtId="0" fontId="36" fillId="35" borderId="171" xfId="57" applyFont="1" applyFill="1" applyBorder="1" applyAlignment="1">
      <alignment horizontal="center" vertical="center"/>
      <protection/>
    </xf>
    <xf numFmtId="0" fontId="36" fillId="35" borderId="35" xfId="57" applyFont="1" applyFill="1" applyBorder="1" applyAlignment="1">
      <alignment horizontal="center" vertical="center"/>
      <protection/>
    </xf>
    <xf numFmtId="1" fontId="12" fillId="35" borderId="118" xfId="57" applyNumberFormat="1" applyFont="1" applyFill="1" applyBorder="1" applyAlignment="1">
      <alignment horizontal="center" vertical="center" wrapText="1"/>
      <protection/>
    </xf>
    <xf numFmtId="1" fontId="12" fillId="35" borderId="145" xfId="57" applyNumberFormat="1" applyFont="1" applyFill="1" applyBorder="1" applyAlignment="1">
      <alignment horizontal="center" vertical="center" wrapText="1"/>
      <protection/>
    </xf>
    <xf numFmtId="0" fontId="6" fillId="35" borderId="180" xfId="57" applyFont="1" applyFill="1" applyBorder="1" applyAlignment="1">
      <alignment horizontal="center" vertical="center" wrapText="1"/>
      <protection/>
    </xf>
    <xf numFmtId="49" fontId="13" fillId="35" borderId="117" xfId="57" applyNumberFormat="1" applyFont="1" applyFill="1" applyBorder="1" applyAlignment="1">
      <alignment horizontal="center" vertical="center" wrapText="1"/>
      <protection/>
    </xf>
    <xf numFmtId="49" fontId="13" fillId="35" borderId="210" xfId="57" applyNumberFormat="1" applyFont="1" applyFill="1" applyBorder="1" applyAlignment="1">
      <alignment horizontal="center" vertical="center" wrapText="1"/>
      <protection/>
    </xf>
    <xf numFmtId="1" fontId="13" fillId="35" borderId="114" xfId="57" applyNumberFormat="1" applyFont="1" applyFill="1" applyBorder="1" applyAlignment="1">
      <alignment horizontal="center" vertical="center" wrapText="1"/>
      <protection/>
    </xf>
    <xf numFmtId="1" fontId="13" fillId="35" borderId="126" xfId="57" applyNumberFormat="1" applyFont="1" applyFill="1" applyBorder="1" applyAlignment="1">
      <alignment horizontal="center" vertical="center" wrapText="1"/>
      <protection/>
    </xf>
    <xf numFmtId="0" fontId="14" fillId="35" borderId="155" xfId="57" applyFont="1" applyFill="1" applyBorder="1" applyAlignment="1">
      <alignment horizontal="center" vertical="center" wrapText="1"/>
      <protection/>
    </xf>
    <xf numFmtId="0" fontId="18" fillId="35" borderId="18" xfId="57" applyFont="1" applyFill="1" applyBorder="1" applyAlignment="1">
      <alignment horizontal="center" vertical="center"/>
      <protection/>
    </xf>
    <xf numFmtId="0" fontId="18" fillId="35" borderId="0" xfId="57" applyFont="1" applyFill="1" applyBorder="1" applyAlignment="1">
      <alignment horizontal="center" vertical="center"/>
      <protection/>
    </xf>
    <xf numFmtId="0" fontId="18" fillId="35" borderId="17" xfId="57" applyFont="1" applyFill="1" applyBorder="1" applyAlignment="1">
      <alignment horizontal="center" vertical="center"/>
      <protection/>
    </xf>
    <xf numFmtId="1" fontId="12" fillId="35" borderId="44" xfId="57" applyNumberFormat="1" applyFont="1" applyFill="1" applyBorder="1" applyAlignment="1">
      <alignment horizontal="center" vertical="center" wrapText="1"/>
      <protection/>
    </xf>
    <xf numFmtId="1" fontId="12" fillId="35" borderId="154" xfId="57" applyNumberFormat="1" applyFont="1" applyFill="1" applyBorder="1" applyAlignment="1">
      <alignment horizontal="center" vertical="center" wrapText="1"/>
      <protection/>
    </xf>
    <xf numFmtId="0" fontId="6" fillId="35" borderId="57" xfId="57" applyFont="1" applyFill="1" applyBorder="1" applyAlignment="1">
      <alignment horizontal="center" vertical="center" wrapText="1"/>
      <protection/>
    </xf>
    <xf numFmtId="0" fontId="13" fillId="35" borderId="129" xfId="57" applyFont="1" applyFill="1" applyBorder="1" applyAlignment="1">
      <alignment horizontal="center"/>
      <protection/>
    </xf>
    <xf numFmtId="0" fontId="13" fillId="35" borderId="204" xfId="57" applyFont="1" applyFill="1" applyBorder="1" applyAlignment="1">
      <alignment horizontal="center"/>
      <protection/>
    </xf>
    <xf numFmtId="0" fontId="13" fillId="35" borderId="177" xfId="57" applyFont="1" applyFill="1" applyBorder="1" applyAlignment="1">
      <alignment horizontal="center"/>
      <protection/>
    </xf>
    <xf numFmtId="0" fontId="13" fillId="35" borderId="130" xfId="57" applyFont="1" applyFill="1" applyBorder="1" applyAlignment="1">
      <alignment horizontal="center"/>
      <protection/>
    </xf>
    <xf numFmtId="0" fontId="13" fillId="35" borderId="205" xfId="57" applyFont="1" applyFill="1" applyBorder="1" applyAlignment="1">
      <alignment horizontal="center"/>
      <protection/>
    </xf>
    <xf numFmtId="1" fontId="19" fillId="35" borderId="198" xfId="57" applyNumberFormat="1" applyFont="1" applyFill="1" applyBorder="1" applyAlignment="1">
      <alignment horizontal="center" vertical="center" wrapText="1"/>
      <protection/>
    </xf>
    <xf numFmtId="0" fontId="32" fillId="35" borderId="70" xfId="57" applyFont="1" applyFill="1" applyBorder="1" applyAlignment="1">
      <alignment vertical="center"/>
      <protection/>
    </xf>
    <xf numFmtId="0" fontId="32" fillId="35" borderId="199" xfId="57" applyFont="1" applyFill="1" applyBorder="1" applyAlignment="1">
      <alignment vertical="center"/>
      <protection/>
    </xf>
    <xf numFmtId="0" fontId="32" fillId="35" borderId="62" xfId="57" applyFont="1" applyFill="1" applyBorder="1" applyAlignment="1">
      <alignment vertical="center"/>
      <protection/>
    </xf>
    <xf numFmtId="49" fontId="18" fillId="35" borderId="211" xfId="57" applyNumberFormat="1" applyFont="1" applyFill="1" applyBorder="1" applyAlignment="1">
      <alignment horizontal="center" vertical="center" wrapText="1"/>
      <protection/>
    </xf>
    <xf numFmtId="1" fontId="18" fillId="35" borderId="198" xfId="57" applyNumberFormat="1" applyFont="1" applyFill="1" applyBorder="1" applyAlignment="1">
      <alignment horizontal="center" vertical="center" wrapText="1"/>
      <protection/>
    </xf>
    <xf numFmtId="0" fontId="30" fillId="35" borderId="70" xfId="57" applyFont="1" applyFill="1" applyBorder="1" applyAlignment="1">
      <alignment vertical="center"/>
      <protection/>
    </xf>
    <xf numFmtId="0" fontId="30" fillId="35" borderId="199" xfId="57" applyFont="1" applyFill="1" applyBorder="1" applyAlignment="1">
      <alignment vertical="center"/>
      <protection/>
    </xf>
    <xf numFmtId="0" fontId="30" fillId="35" borderId="62" xfId="57" applyFont="1" applyFill="1" applyBorder="1" applyAlignment="1">
      <alignment vertical="center"/>
      <protection/>
    </xf>
    <xf numFmtId="37" fontId="47" fillId="40" borderId="175" xfId="46" applyNumberFormat="1" applyFont="1" applyFill="1" applyBorder="1" applyAlignment="1">
      <alignment horizontal="center"/>
    </xf>
    <xf numFmtId="37" fontId="47" fillId="40" borderId="172" xfId="46" applyNumberFormat="1" applyFont="1" applyFill="1" applyBorder="1" applyAlignment="1">
      <alignment horizontal="center"/>
    </xf>
    <xf numFmtId="49" fontId="18" fillId="35" borderId="175" xfId="57" applyNumberFormat="1" applyFont="1" applyFill="1" applyBorder="1" applyAlignment="1">
      <alignment horizontal="center" vertical="center" wrapText="1"/>
      <protection/>
    </xf>
    <xf numFmtId="49" fontId="18" fillId="35" borderId="187" xfId="57" applyNumberFormat="1" applyFont="1" applyFill="1" applyBorder="1" applyAlignment="1">
      <alignment horizontal="center" vertical="center" wrapText="1"/>
      <protection/>
    </xf>
    <xf numFmtId="49" fontId="18" fillId="35" borderId="172" xfId="57" applyNumberFormat="1" applyFont="1" applyFill="1" applyBorder="1" applyAlignment="1">
      <alignment horizontal="center" vertical="center" wrapText="1"/>
      <protection/>
    </xf>
    <xf numFmtId="49" fontId="18" fillId="35" borderId="212" xfId="57" applyNumberFormat="1" applyFont="1" applyFill="1" applyBorder="1" applyAlignment="1">
      <alignment horizontal="center" vertical="center" wrapText="1"/>
      <protection/>
    </xf>
    <xf numFmtId="1" fontId="18" fillId="35" borderId="213" xfId="57" applyNumberFormat="1" applyFont="1" applyFill="1" applyBorder="1" applyAlignment="1">
      <alignment horizontal="center" vertical="center" wrapText="1"/>
      <protection/>
    </xf>
    <xf numFmtId="1" fontId="18" fillId="35" borderId="146" xfId="57" applyNumberFormat="1" applyFont="1" applyFill="1" applyBorder="1" applyAlignment="1">
      <alignment horizontal="center" vertical="center" wrapText="1"/>
      <protection/>
    </xf>
    <xf numFmtId="1" fontId="18" fillId="35" borderId="90" xfId="57" applyNumberFormat="1" applyFont="1" applyFill="1" applyBorder="1" applyAlignment="1">
      <alignment horizontal="center" vertical="center" wrapText="1"/>
      <protection/>
    </xf>
    <xf numFmtId="0" fontId="19" fillId="35" borderId="214" xfId="57" applyFont="1" applyFill="1" applyBorder="1" applyAlignment="1">
      <alignment horizontal="center"/>
      <protection/>
    </xf>
    <xf numFmtId="0" fontId="19" fillId="35" borderId="128" xfId="57" applyFont="1" applyFill="1" applyBorder="1" applyAlignment="1">
      <alignment horizontal="center"/>
      <protection/>
    </xf>
    <xf numFmtId="0" fontId="19" fillId="35" borderId="215" xfId="57" applyFont="1" applyFill="1" applyBorder="1" applyAlignment="1">
      <alignment horizontal="center"/>
      <protection/>
    </xf>
    <xf numFmtId="0" fontId="19" fillId="35" borderId="216" xfId="57" applyFont="1" applyFill="1" applyBorder="1" applyAlignment="1">
      <alignment horizontal="center"/>
      <protection/>
    </xf>
    <xf numFmtId="1" fontId="18" fillId="35" borderId="217" xfId="57" applyNumberFormat="1" applyFont="1" applyFill="1" applyBorder="1" applyAlignment="1">
      <alignment horizontal="center" vertical="center" wrapText="1"/>
      <protection/>
    </xf>
    <xf numFmtId="1" fontId="18" fillId="35" borderId="218" xfId="57" applyNumberFormat="1" applyFont="1" applyFill="1" applyBorder="1" applyAlignment="1">
      <alignment horizontal="center" vertical="center" wrapText="1"/>
      <protection/>
    </xf>
    <xf numFmtId="49" fontId="18" fillId="35" borderId="168" xfId="57" applyNumberFormat="1" applyFont="1" applyFill="1" applyBorder="1" applyAlignment="1">
      <alignment horizontal="center" vertical="center" wrapText="1"/>
      <protection/>
    </xf>
    <xf numFmtId="49" fontId="13" fillId="35" borderId="219" xfId="57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Hipervínculo 3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_Cuadro 1.1 Comportamiento pasajeros y carga MARZO 2009" xfId="60"/>
    <cellStyle name="Normal_Cuadro 1.1 Comportamiento pasajeros y carga MARZO 2009 2" xfId="61"/>
    <cellStyle name="Normal_CUADRO 1.1 DEFINITIVO" xfId="62"/>
    <cellStyle name="Normal_CUADRO 1.2. PAX NACIONAL POR EMPRESA MAR 2009" xfId="63"/>
    <cellStyle name="Normal_CUADRO 1.6 PAX NACIONALES PRINCIPALES RUTAS MAR 200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106"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3438525</xdr:colOff>
      <xdr:row>1</xdr:row>
      <xdr:rowOff>85725</xdr:rowOff>
    </xdr:from>
    <xdr:to>
      <xdr:col>2</xdr:col>
      <xdr:colOff>4257675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1430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</xdr:row>
      <xdr:rowOff>104775</xdr:rowOff>
    </xdr:from>
    <xdr:to>
      <xdr:col>7</xdr:col>
      <xdr:colOff>542925</xdr:colOff>
      <xdr:row>14</xdr:row>
      <xdr:rowOff>38100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3350"/>
          <a:ext cx="28098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104775</xdr:rowOff>
    </xdr:from>
    <xdr:to>
      <xdr:col>17</xdr:col>
      <xdr:colOff>438150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6225"/>
          <a:ext cx="14573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defaultGridColor="0" zoomScale="110" zoomScaleNormal="110" zoomScalePageLayoutView="0" colorId="12" workbookViewId="0" topLeftCell="A4">
      <selection activeCell="C18" sqref="C18"/>
    </sheetView>
  </sheetViews>
  <sheetFormatPr defaultColWidth="11.421875" defaultRowHeight="15"/>
  <cols>
    <col min="1" max="1" width="1.8515625" style="339" customWidth="1"/>
    <col min="2" max="2" width="14.421875" style="339" customWidth="1"/>
    <col min="3" max="3" width="67.421875" style="339" customWidth="1"/>
    <col min="4" max="4" width="2.140625" style="339" customWidth="1"/>
    <col min="5" max="16384" width="11.421875" style="339" customWidth="1"/>
  </cols>
  <sheetData>
    <row r="1" ht="2.25" customHeight="1" thickBot="1">
      <c r="B1" s="338"/>
    </row>
    <row r="2" spans="2:3" ht="11.25" customHeight="1" thickTop="1">
      <c r="B2" s="340"/>
      <c r="C2" s="341"/>
    </row>
    <row r="3" spans="2:3" ht="21.75" customHeight="1">
      <c r="B3" s="342" t="s">
        <v>74</v>
      </c>
      <c r="C3" s="343"/>
    </row>
    <row r="4" spans="2:3" ht="18" customHeight="1">
      <c r="B4" s="344" t="s">
        <v>75</v>
      </c>
      <c r="C4" s="343"/>
    </row>
    <row r="5" spans="2:3" ht="18" customHeight="1">
      <c r="B5" s="345" t="s">
        <v>76</v>
      </c>
      <c r="C5" s="343"/>
    </row>
    <row r="6" spans="2:3" ht="9" customHeight="1">
      <c r="B6" s="346"/>
      <c r="C6" s="343"/>
    </row>
    <row r="7" spans="2:3" ht="3" customHeight="1">
      <c r="B7" s="347"/>
      <c r="C7" s="348"/>
    </row>
    <row r="8" spans="2:5" ht="24">
      <c r="B8" s="500" t="s">
        <v>150</v>
      </c>
      <c r="C8" s="501"/>
      <c r="E8" s="349"/>
    </row>
    <row r="9" spans="2:5" ht="23.25">
      <c r="B9" s="502" t="s">
        <v>38</v>
      </c>
      <c r="C9" s="503"/>
      <c r="E9" s="349"/>
    </row>
    <row r="10" spans="2:3" ht="15" customHeight="1">
      <c r="B10" s="504" t="s">
        <v>77</v>
      </c>
      <c r="C10" s="505"/>
    </row>
    <row r="11" spans="2:3" ht="4.5" customHeight="1" thickBot="1">
      <c r="B11" s="350"/>
      <c r="C11" s="351"/>
    </row>
    <row r="12" spans="2:3" ht="19.5" customHeight="1" thickBot="1" thickTop="1">
      <c r="B12" s="381" t="s">
        <v>78</v>
      </c>
      <c r="C12" s="382" t="s">
        <v>134</v>
      </c>
    </row>
    <row r="13" spans="2:3" ht="19.5" customHeight="1" thickTop="1">
      <c r="B13" s="352" t="s">
        <v>79</v>
      </c>
      <c r="C13" s="353" t="s">
        <v>80</v>
      </c>
    </row>
    <row r="14" spans="2:3" ht="19.5" customHeight="1">
      <c r="B14" s="354" t="s">
        <v>81</v>
      </c>
      <c r="C14" s="355" t="s">
        <v>82</v>
      </c>
    </row>
    <row r="15" spans="2:3" ht="19.5" customHeight="1">
      <c r="B15" s="356" t="s">
        <v>83</v>
      </c>
      <c r="C15" s="357" t="s">
        <v>84</v>
      </c>
    </row>
    <row r="16" spans="2:3" ht="19.5" customHeight="1">
      <c r="B16" s="354" t="s">
        <v>85</v>
      </c>
      <c r="C16" s="355" t="s">
        <v>86</v>
      </c>
    </row>
    <row r="17" spans="2:3" ht="19.5" customHeight="1">
      <c r="B17" s="356" t="s">
        <v>87</v>
      </c>
      <c r="C17" s="357" t="s">
        <v>88</v>
      </c>
    </row>
    <row r="18" spans="2:3" ht="19.5" customHeight="1">
      <c r="B18" s="354" t="s">
        <v>89</v>
      </c>
      <c r="C18" s="355" t="s">
        <v>90</v>
      </c>
    </row>
    <row r="19" spans="2:3" ht="19.5" customHeight="1">
      <c r="B19" s="356" t="s">
        <v>91</v>
      </c>
      <c r="C19" s="357" t="s">
        <v>92</v>
      </c>
    </row>
    <row r="20" spans="2:3" ht="19.5" customHeight="1">
      <c r="B20" s="354" t="s">
        <v>93</v>
      </c>
      <c r="C20" s="355" t="s">
        <v>94</v>
      </c>
    </row>
    <row r="21" spans="2:3" ht="19.5" customHeight="1">
      <c r="B21" s="356" t="s">
        <v>95</v>
      </c>
      <c r="C21" s="357" t="s">
        <v>96</v>
      </c>
    </row>
    <row r="22" spans="2:3" ht="19.5" customHeight="1">
      <c r="B22" s="354" t="s">
        <v>97</v>
      </c>
      <c r="C22" s="355" t="s">
        <v>98</v>
      </c>
    </row>
    <row r="23" spans="2:3" ht="20.25" customHeight="1">
      <c r="B23" s="356" t="s">
        <v>99</v>
      </c>
      <c r="C23" s="357" t="s">
        <v>100</v>
      </c>
    </row>
    <row r="24" spans="2:3" ht="20.25" customHeight="1">
      <c r="B24" s="354" t="s">
        <v>101</v>
      </c>
      <c r="C24" s="355" t="s">
        <v>102</v>
      </c>
    </row>
    <row r="25" spans="2:3" ht="20.25" customHeight="1">
      <c r="B25" s="356" t="s">
        <v>103</v>
      </c>
      <c r="C25" s="358" t="s">
        <v>104</v>
      </c>
    </row>
    <row r="26" spans="2:3" ht="20.25" customHeight="1">
      <c r="B26" s="354" t="s">
        <v>105</v>
      </c>
      <c r="C26" s="383" t="s">
        <v>106</v>
      </c>
    </row>
    <row r="27" spans="2:4" ht="20.25" customHeight="1">
      <c r="B27" s="356" t="s">
        <v>116</v>
      </c>
      <c r="C27" s="357" t="s">
        <v>128</v>
      </c>
      <c r="D27" s="391"/>
    </row>
    <row r="28" spans="2:4" ht="20.25" customHeight="1">
      <c r="B28" s="464" t="s">
        <v>117</v>
      </c>
      <c r="C28" s="370" t="s">
        <v>129</v>
      </c>
      <c r="D28" s="391"/>
    </row>
    <row r="29" spans="2:4" ht="20.25" customHeight="1">
      <c r="B29" s="356" t="s">
        <v>118</v>
      </c>
      <c r="C29" s="358" t="s">
        <v>130</v>
      </c>
      <c r="D29" s="391"/>
    </row>
    <row r="30" spans="2:4" ht="20.25" customHeight="1" thickBot="1">
      <c r="B30" s="465" t="s">
        <v>119</v>
      </c>
      <c r="C30" s="371" t="s">
        <v>131</v>
      </c>
      <c r="D30" s="391"/>
    </row>
    <row r="31" ht="13.5" thickTop="1"/>
    <row r="32" spans="1:3" ht="14.25">
      <c r="A32" s="384"/>
      <c r="B32" s="385" t="s">
        <v>135</v>
      </c>
      <c r="C32" s="384"/>
    </row>
    <row r="33" spans="1:3" ht="12.75">
      <c r="A33" s="384"/>
      <c r="B33" s="384" t="s">
        <v>140</v>
      </c>
      <c r="C33" s="384"/>
    </row>
    <row r="34" spans="1:3" ht="12.75">
      <c r="A34" s="384"/>
      <c r="B34" s="384"/>
      <c r="C34" s="384"/>
    </row>
    <row r="35" spans="1:3" ht="14.25">
      <c r="A35" s="384"/>
      <c r="B35" s="385" t="s">
        <v>136</v>
      </c>
      <c r="C35" s="384"/>
    </row>
    <row r="36" spans="1:3" ht="12.75">
      <c r="A36" s="384"/>
      <c r="B36" s="384" t="s">
        <v>137</v>
      </c>
      <c r="C36" s="384"/>
    </row>
    <row r="37" spans="1:3" ht="12.75">
      <c r="A37" s="384"/>
      <c r="B37" s="384"/>
      <c r="C37" s="384"/>
    </row>
    <row r="38" spans="1:3" ht="14.25">
      <c r="A38" s="384"/>
      <c r="B38" s="385" t="s">
        <v>138</v>
      </c>
      <c r="C38" s="384"/>
    </row>
    <row r="39" spans="1:3" ht="12.75">
      <c r="A39" s="384"/>
      <c r="B39" s="384" t="s">
        <v>139</v>
      </c>
      <c r="C39" s="384"/>
    </row>
    <row r="40" spans="1:3" ht="12.75">
      <c r="A40" s="384"/>
      <c r="B40" s="384"/>
      <c r="C40" s="384"/>
    </row>
    <row r="41" spans="1:3" ht="15">
      <c r="A41" s="384"/>
      <c r="B41" s="386" t="s">
        <v>107</v>
      </c>
      <c r="C41" s="384"/>
    </row>
    <row r="42" spans="1:3" ht="14.25">
      <c r="A42" s="384"/>
      <c r="B42" s="385" t="s">
        <v>141</v>
      </c>
      <c r="C42" s="384"/>
    </row>
    <row r="43" spans="1:3" ht="13.5">
      <c r="A43" s="384"/>
      <c r="B43" s="387" t="s">
        <v>108</v>
      </c>
      <c r="C43" s="384"/>
    </row>
    <row r="44" spans="1:3" ht="12.75">
      <c r="A44" s="384"/>
      <c r="B44" s="388" t="s">
        <v>109</v>
      </c>
      <c r="C44" s="384"/>
    </row>
    <row r="45" spans="1:3" ht="12.75">
      <c r="A45" s="384"/>
      <c r="B45" s="384"/>
      <c r="C45" s="384"/>
    </row>
    <row r="46" spans="1:3" ht="12.75">
      <c r="A46" s="384"/>
      <c r="B46" s="384"/>
      <c r="C46" s="384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3"/>
  <sheetViews>
    <sheetView showGridLines="0" zoomScale="88" zoomScaleNormal="88" zoomScalePageLayoutView="0" workbookViewId="0" topLeftCell="A1">
      <selection activeCell="N9" sqref="N9:O51"/>
    </sheetView>
  </sheetViews>
  <sheetFormatPr defaultColWidth="9.140625" defaultRowHeight="15"/>
  <cols>
    <col min="1" max="1" width="15.8515625" style="186" customWidth="1"/>
    <col min="2" max="2" width="9.8515625" style="186" customWidth="1"/>
    <col min="3" max="3" width="12.00390625" style="186" customWidth="1"/>
    <col min="4" max="4" width="9.140625" style="186" bestFit="1" customWidth="1"/>
    <col min="5" max="5" width="9.7109375" style="186" bestFit="1" customWidth="1"/>
    <col min="6" max="6" width="9.7109375" style="186" customWidth="1"/>
    <col min="7" max="7" width="11.7109375" style="186" customWidth="1"/>
    <col min="8" max="8" width="9.140625" style="186" bestFit="1" customWidth="1"/>
    <col min="9" max="9" width="9.00390625" style="186" customWidth="1"/>
    <col min="10" max="10" width="10.421875" style="186" customWidth="1"/>
    <col min="11" max="11" width="12.00390625" style="186" customWidth="1"/>
    <col min="12" max="12" width="9.421875" style="186" bestFit="1" customWidth="1"/>
    <col min="13" max="13" width="9.7109375" style="186" bestFit="1" customWidth="1"/>
    <col min="14" max="14" width="9.7109375" style="186" customWidth="1"/>
    <col min="15" max="15" width="11.57421875" style="186" customWidth="1"/>
    <col min="16" max="16" width="9.421875" style="186" bestFit="1" customWidth="1"/>
    <col min="17" max="17" width="10.28125" style="186" customWidth="1"/>
    <col min="18" max="16384" width="9.140625" style="186" customWidth="1"/>
  </cols>
  <sheetData>
    <row r="1" spans="14:17" ht="19.5" thickBot="1">
      <c r="N1" s="617" t="s">
        <v>28</v>
      </c>
      <c r="O1" s="618"/>
      <c r="P1" s="618"/>
      <c r="Q1" s="619"/>
    </row>
    <row r="2" ht="3.75" customHeight="1" thickBot="1"/>
    <row r="3" spans="1:17" ht="24" customHeight="1" thickTop="1">
      <c r="A3" s="611" t="s">
        <v>54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3"/>
    </row>
    <row r="4" spans="1:17" ht="23.25" customHeight="1" thickBot="1">
      <c r="A4" s="603" t="s">
        <v>38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5"/>
    </row>
    <row r="5" spans="1:17" s="211" customFormat="1" ht="20.25" customHeight="1" thickBot="1">
      <c r="A5" s="614" t="s">
        <v>142</v>
      </c>
      <c r="B5" s="620" t="s">
        <v>36</v>
      </c>
      <c r="C5" s="621"/>
      <c r="D5" s="621"/>
      <c r="E5" s="621"/>
      <c r="F5" s="622"/>
      <c r="G5" s="622"/>
      <c r="H5" s="622"/>
      <c r="I5" s="623"/>
      <c r="J5" s="621" t="s">
        <v>35</v>
      </c>
      <c r="K5" s="621"/>
      <c r="L5" s="621"/>
      <c r="M5" s="621"/>
      <c r="N5" s="621"/>
      <c r="O5" s="621"/>
      <c r="P5" s="621"/>
      <c r="Q5" s="624"/>
    </row>
    <row r="6" spans="1:17" s="468" customFormat="1" ht="28.5" customHeight="1" thickBot="1">
      <c r="A6" s="615"/>
      <c r="B6" s="597" t="s">
        <v>156</v>
      </c>
      <c r="C6" s="598"/>
      <c r="D6" s="599"/>
      <c r="E6" s="539" t="s">
        <v>34</v>
      </c>
      <c r="F6" s="597" t="s">
        <v>157</v>
      </c>
      <c r="G6" s="598"/>
      <c r="H6" s="599"/>
      <c r="I6" s="537" t="s">
        <v>33</v>
      </c>
      <c r="J6" s="597" t="s">
        <v>158</v>
      </c>
      <c r="K6" s="598"/>
      <c r="L6" s="599"/>
      <c r="M6" s="539" t="s">
        <v>34</v>
      </c>
      <c r="N6" s="597" t="s">
        <v>159</v>
      </c>
      <c r="O6" s="598"/>
      <c r="P6" s="599"/>
      <c r="Q6" s="539" t="s">
        <v>33</v>
      </c>
    </row>
    <row r="7" spans="1:17" s="210" customFormat="1" ht="22.5" customHeight="1" thickBot="1">
      <c r="A7" s="616"/>
      <c r="B7" s="119" t="s">
        <v>22</v>
      </c>
      <c r="C7" s="116" t="s">
        <v>21</v>
      </c>
      <c r="D7" s="116" t="s">
        <v>17</v>
      </c>
      <c r="E7" s="540"/>
      <c r="F7" s="119" t="s">
        <v>22</v>
      </c>
      <c r="G7" s="117" t="s">
        <v>21</v>
      </c>
      <c r="H7" s="116" t="s">
        <v>17</v>
      </c>
      <c r="I7" s="538"/>
      <c r="J7" s="119" t="s">
        <v>22</v>
      </c>
      <c r="K7" s="116" t="s">
        <v>21</v>
      </c>
      <c r="L7" s="117" t="s">
        <v>17</v>
      </c>
      <c r="M7" s="540"/>
      <c r="N7" s="118" t="s">
        <v>22</v>
      </c>
      <c r="O7" s="117" t="s">
        <v>21</v>
      </c>
      <c r="P7" s="116" t="s">
        <v>17</v>
      </c>
      <c r="Q7" s="540"/>
    </row>
    <row r="8" spans="1:17" s="212" customFormat="1" ht="18" customHeight="1" thickBot="1">
      <c r="A8" s="219" t="s">
        <v>51</v>
      </c>
      <c r="B8" s="218">
        <f>SUM(B9:B51)</f>
        <v>11191.069999999998</v>
      </c>
      <c r="C8" s="214">
        <f>SUM(C9:C51)</f>
        <v>1414.6449999999977</v>
      </c>
      <c r="D8" s="214">
        <f aca="true" t="shared" si="0" ref="D8:D14">C8+B8</f>
        <v>12605.714999999997</v>
      </c>
      <c r="E8" s="215">
        <f aca="true" t="shared" si="1" ref="E8:E14">D8/$D$8</f>
        <v>1</v>
      </c>
      <c r="F8" s="214">
        <f>SUM(F9:F51)</f>
        <v>10325.541999999996</v>
      </c>
      <c r="G8" s="214">
        <f>SUM(G9:G51)</f>
        <v>1139.5539999999994</v>
      </c>
      <c r="H8" s="214">
        <f aca="true" t="shared" si="2" ref="H8:H14">G8+F8</f>
        <v>11465.095999999996</v>
      </c>
      <c r="I8" s="217">
        <f aca="true" t="shared" si="3" ref="I8:I14">(D8/H8-1)</f>
        <v>0.09948621450705697</v>
      </c>
      <c r="J8" s="216">
        <f>SUM(J9:J51)</f>
        <v>62869.76300000003</v>
      </c>
      <c r="K8" s="214">
        <f>SUM(K9:K51)</f>
        <v>7568.86000000003</v>
      </c>
      <c r="L8" s="214">
        <f aca="true" t="shared" si="4" ref="L8:L14">K8+J8</f>
        <v>70438.62300000005</v>
      </c>
      <c r="M8" s="215">
        <f aca="true" t="shared" si="5" ref="M8:M14">(L8/$L$8)</f>
        <v>1</v>
      </c>
      <c r="N8" s="214">
        <f>SUM(N9:N51)</f>
        <v>61987.909000000014</v>
      </c>
      <c r="O8" s="214">
        <f>SUM(O9:O51)</f>
        <v>7317.069000000177</v>
      </c>
      <c r="P8" s="214">
        <f aca="true" t="shared" si="6" ref="P8:P14">O8+N8</f>
        <v>69304.97800000019</v>
      </c>
      <c r="Q8" s="213">
        <f aca="true" t="shared" si="7" ref="Q8:Q14">(L8/P8-1)</f>
        <v>0.016357338718148817</v>
      </c>
    </row>
    <row r="9" spans="1:17" s="187" customFormat="1" ht="18" customHeight="1" thickTop="1">
      <c r="A9" s="201" t="s">
        <v>217</v>
      </c>
      <c r="B9" s="200">
        <v>2058.3759999999997</v>
      </c>
      <c r="C9" s="196">
        <v>22.535</v>
      </c>
      <c r="D9" s="196">
        <f t="shared" si="0"/>
        <v>2080.9109999999996</v>
      </c>
      <c r="E9" s="199">
        <f t="shared" si="1"/>
        <v>0.16507679255004576</v>
      </c>
      <c r="F9" s="197">
        <v>1709.6140000000003</v>
      </c>
      <c r="G9" s="196">
        <v>84.613</v>
      </c>
      <c r="H9" s="196">
        <f t="shared" si="2"/>
        <v>1794.2270000000003</v>
      </c>
      <c r="I9" s="198">
        <f t="shared" si="3"/>
        <v>0.15978134316337855</v>
      </c>
      <c r="J9" s="197">
        <v>10656.458000000004</v>
      </c>
      <c r="K9" s="196">
        <v>269.152</v>
      </c>
      <c r="L9" s="196">
        <f t="shared" si="4"/>
        <v>10925.610000000004</v>
      </c>
      <c r="M9" s="198">
        <f t="shared" si="5"/>
        <v>0.1551082280526693</v>
      </c>
      <c r="N9" s="197">
        <v>10249.049</v>
      </c>
      <c r="O9" s="196">
        <v>400.74299999999994</v>
      </c>
      <c r="P9" s="196">
        <f t="shared" si="6"/>
        <v>10649.792000000001</v>
      </c>
      <c r="Q9" s="195">
        <f t="shared" si="7"/>
        <v>0.02589890957494778</v>
      </c>
    </row>
    <row r="10" spans="1:17" s="187" customFormat="1" ht="18" customHeight="1">
      <c r="A10" s="201" t="s">
        <v>220</v>
      </c>
      <c r="B10" s="200">
        <v>1471.427</v>
      </c>
      <c r="C10" s="196">
        <v>6.093</v>
      </c>
      <c r="D10" s="196">
        <f t="shared" si="0"/>
        <v>1477.52</v>
      </c>
      <c r="E10" s="199">
        <f t="shared" si="1"/>
        <v>0.11721032880721168</v>
      </c>
      <c r="F10" s="197">
        <v>1445.269</v>
      </c>
      <c r="G10" s="196">
        <v>12.496</v>
      </c>
      <c r="H10" s="196">
        <f t="shared" si="2"/>
        <v>1457.765</v>
      </c>
      <c r="I10" s="198">
        <f t="shared" si="3"/>
        <v>0.013551566953521332</v>
      </c>
      <c r="J10" s="197">
        <v>8529.038999999999</v>
      </c>
      <c r="K10" s="196">
        <v>52.42099999999999</v>
      </c>
      <c r="L10" s="196">
        <f t="shared" si="4"/>
        <v>8581.46</v>
      </c>
      <c r="M10" s="198">
        <f t="shared" si="5"/>
        <v>0.12182890060187566</v>
      </c>
      <c r="N10" s="197">
        <v>8436.222000000002</v>
      </c>
      <c r="O10" s="196">
        <v>46.77199999999999</v>
      </c>
      <c r="P10" s="196">
        <f t="shared" si="6"/>
        <v>8482.994000000002</v>
      </c>
      <c r="Q10" s="195">
        <f t="shared" si="7"/>
        <v>0.011607458404426119</v>
      </c>
    </row>
    <row r="11" spans="1:17" s="187" customFormat="1" ht="18" customHeight="1">
      <c r="A11" s="201" t="s">
        <v>218</v>
      </c>
      <c r="B11" s="200">
        <v>1299.8700000000001</v>
      </c>
      <c r="C11" s="196">
        <v>8</v>
      </c>
      <c r="D11" s="196">
        <f>C11+B11</f>
        <v>1307.8700000000001</v>
      </c>
      <c r="E11" s="199">
        <f>D11/$D$8</f>
        <v>0.10375214733952025</v>
      </c>
      <c r="F11" s="197">
        <v>1365.4830000000004</v>
      </c>
      <c r="G11" s="196">
        <v>12.727000000000002</v>
      </c>
      <c r="H11" s="196">
        <f>G11+F11</f>
        <v>1378.2100000000005</v>
      </c>
      <c r="I11" s="198">
        <f>(D11/H11-1)</f>
        <v>-0.051037214938217224</v>
      </c>
      <c r="J11" s="197">
        <v>8022.912</v>
      </c>
      <c r="K11" s="196">
        <v>57.337</v>
      </c>
      <c r="L11" s="196">
        <f>K11+J11</f>
        <v>8080.249000000001</v>
      </c>
      <c r="M11" s="198">
        <f>(L11/$L$8)</f>
        <v>0.11471332992980278</v>
      </c>
      <c r="N11" s="197">
        <v>9606.361000000003</v>
      </c>
      <c r="O11" s="196">
        <v>53.52600000000002</v>
      </c>
      <c r="P11" s="196">
        <f>O11+N11</f>
        <v>9659.887000000002</v>
      </c>
      <c r="Q11" s="195">
        <f>(L11/P11-1)</f>
        <v>-0.16352551536058357</v>
      </c>
    </row>
    <row r="12" spans="1:17" s="187" customFormat="1" ht="18" customHeight="1">
      <c r="A12" s="201" t="s">
        <v>244</v>
      </c>
      <c r="B12" s="200">
        <v>1137.437</v>
      </c>
      <c r="C12" s="196">
        <v>2</v>
      </c>
      <c r="D12" s="196">
        <f t="shared" si="0"/>
        <v>1139.437</v>
      </c>
      <c r="E12" s="199">
        <f t="shared" si="1"/>
        <v>0.09039050938403734</v>
      </c>
      <c r="F12" s="197">
        <v>1140.75</v>
      </c>
      <c r="G12" s="196">
        <v>0.6</v>
      </c>
      <c r="H12" s="196">
        <f t="shared" si="2"/>
        <v>1141.35</v>
      </c>
      <c r="I12" s="198">
        <f t="shared" si="3"/>
        <v>-0.001676085337538935</v>
      </c>
      <c r="J12" s="197">
        <v>6054.355</v>
      </c>
      <c r="K12" s="196">
        <v>7</v>
      </c>
      <c r="L12" s="196">
        <f t="shared" si="4"/>
        <v>6061.355</v>
      </c>
      <c r="M12" s="198">
        <f t="shared" si="5"/>
        <v>0.08605158280848271</v>
      </c>
      <c r="N12" s="197">
        <v>6268.191999999999</v>
      </c>
      <c r="O12" s="196">
        <v>14.680000000000003</v>
      </c>
      <c r="P12" s="196">
        <f t="shared" si="6"/>
        <v>6282.871999999999</v>
      </c>
      <c r="Q12" s="195">
        <f t="shared" si="7"/>
        <v>-0.03525728361169855</v>
      </c>
    </row>
    <row r="13" spans="1:17" s="187" customFormat="1" ht="18" customHeight="1">
      <c r="A13" s="201" t="s">
        <v>225</v>
      </c>
      <c r="B13" s="200">
        <v>874.3130000000001</v>
      </c>
      <c r="C13" s="196">
        <v>65.743</v>
      </c>
      <c r="D13" s="196">
        <f t="shared" si="0"/>
        <v>940.056</v>
      </c>
      <c r="E13" s="199">
        <f t="shared" si="1"/>
        <v>0.0745737945051114</v>
      </c>
      <c r="F13" s="197">
        <v>551.4820000000001</v>
      </c>
      <c r="G13" s="196">
        <v>65.81099999999999</v>
      </c>
      <c r="H13" s="196">
        <f t="shared" si="2"/>
        <v>617.2930000000001</v>
      </c>
      <c r="I13" s="198">
        <f t="shared" si="3"/>
        <v>0.5228683947493327</v>
      </c>
      <c r="J13" s="197">
        <v>4349.134000000001</v>
      </c>
      <c r="K13" s="196">
        <v>444.62100000000004</v>
      </c>
      <c r="L13" s="196">
        <f t="shared" si="4"/>
        <v>4793.755000000001</v>
      </c>
      <c r="M13" s="198">
        <f t="shared" si="5"/>
        <v>0.06805577388984446</v>
      </c>
      <c r="N13" s="197">
        <v>3204.624</v>
      </c>
      <c r="O13" s="196">
        <v>295.95</v>
      </c>
      <c r="P13" s="196">
        <f t="shared" si="6"/>
        <v>3500.5739999999996</v>
      </c>
      <c r="Q13" s="195">
        <f t="shared" si="7"/>
        <v>0.3694197008833413</v>
      </c>
    </row>
    <row r="14" spans="1:17" s="187" customFormat="1" ht="18" customHeight="1">
      <c r="A14" s="201" t="s">
        <v>219</v>
      </c>
      <c r="B14" s="200">
        <v>694.271</v>
      </c>
      <c r="C14" s="196">
        <v>1.195</v>
      </c>
      <c r="D14" s="196">
        <f t="shared" si="0"/>
        <v>695.466</v>
      </c>
      <c r="E14" s="199">
        <f t="shared" si="1"/>
        <v>0.055170690436837595</v>
      </c>
      <c r="F14" s="197">
        <v>588.5409999999999</v>
      </c>
      <c r="G14" s="196">
        <v>0.26</v>
      </c>
      <c r="H14" s="196">
        <f t="shared" si="2"/>
        <v>588.8009999999999</v>
      </c>
      <c r="I14" s="198">
        <f t="shared" si="3"/>
        <v>0.18115628200359724</v>
      </c>
      <c r="J14" s="197">
        <v>4130.945</v>
      </c>
      <c r="K14" s="196">
        <v>7.821</v>
      </c>
      <c r="L14" s="196">
        <f t="shared" si="4"/>
        <v>4138.766</v>
      </c>
      <c r="M14" s="198">
        <f t="shared" si="5"/>
        <v>0.05875705435070752</v>
      </c>
      <c r="N14" s="197">
        <v>3506.6229999999996</v>
      </c>
      <c r="O14" s="196">
        <v>14.075</v>
      </c>
      <c r="P14" s="196">
        <f t="shared" si="6"/>
        <v>3520.6979999999994</v>
      </c>
      <c r="Q14" s="195">
        <f t="shared" si="7"/>
        <v>0.1755526886997978</v>
      </c>
    </row>
    <row r="15" spans="1:17" s="187" customFormat="1" ht="18" customHeight="1">
      <c r="A15" s="201" t="s">
        <v>223</v>
      </c>
      <c r="B15" s="200">
        <v>308.45500000000004</v>
      </c>
      <c r="C15" s="196">
        <v>0</v>
      </c>
      <c r="D15" s="196">
        <f aca="true" t="shared" si="8" ref="D15:D23">C15+B15</f>
        <v>308.45500000000004</v>
      </c>
      <c r="E15" s="199">
        <f aca="true" t="shared" si="9" ref="E15:E23">D15/$D$8</f>
        <v>0.02446945690902897</v>
      </c>
      <c r="F15" s="197">
        <v>178.03300000000002</v>
      </c>
      <c r="G15" s="196">
        <v>0.03</v>
      </c>
      <c r="H15" s="196">
        <f aca="true" t="shared" si="10" ref="H15:H23">G15+F15</f>
        <v>178.06300000000002</v>
      </c>
      <c r="I15" s="198">
        <f aca="true" t="shared" si="11" ref="I15:I23">(D15/H15-1)</f>
        <v>0.7322801480374923</v>
      </c>
      <c r="J15" s="197">
        <v>1486.6239999999998</v>
      </c>
      <c r="K15" s="196">
        <v>2.705</v>
      </c>
      <c r="L15" s="196">
        <f aca="true" t="shared" si="12" ref="L15:L23">K15+J15</f>
        <v>1489.3289999999997</v>
      </c>
      <c r="M15" s="198">
        <f aca="true" t="shared" si="13" ref="M15:M23">(L15/$L$8)</f>
        <v>0.02114364160696325</v>
      </c>
      <c r="N15" s="197">
        <v>1053.7210000000002</v>
      </c>
      <c r="O15" s="196">
        <v>11.600999999999999</v>
      </c>
      <c r="P15" s="196">
        <f aca="true" t="shared" si="14" ref="P15:P23">O15+N15</f>
        <v>1065.3220000000001</v>
      </c>
      <c r="Q15" s="195">
        <f aca="true" t="shared" si="15" ref="Q15:Q23">(L15/P15-1)</f>
        <v>0.3980083017153495</v>
      </c>
    </row>
    <row r="16" spans="1:17" s="187" customFormat="1" ht="18" customHeight="1">
      <c r="A16" s="201" t="s">
        <v>221</v>
      </c>
      <c r="B16" s="200">
        <v>261.388</v>
      </c>
      <c r="C16" s="196">
        <v>8.417</v>
      </c>
      <c r="D16" s="196">
        <f t="shared" si="8"/>
        <v>269.80499999999995</v>
      </c>
      <c r="E16" s="199">
        <f t="shared" si="9"/>
        <v>0.02140338727315349</v>
      </c>
      <c r="F16" s="197">
        <v>229.29</v>
      </c>
      <c r="G16" s="196">
        <v>2.4610000000000003</v>
      </c>
      <c r="H16" s="196">
        <f t="shared" si="10"/>
        <v>231.751</v>
      </c>
      <c r="I16" s="198">
        <f t="shared" si="11"/>
        <v>0.16420209621533433</v>
      </c>
      <c r="J16" s="197">
        <v>1502.3950000000004</v>
      </c>
      <c r="K16" s="196">
        <v>33.286</v>
      </c>
      <c r="L16" s="196">
        <f t="shared" si="12"/>
        <v>1535.6810000000005</v>
      </c>
      <c r="M16" s="198">
        <f t="shared" si="13"/>
        <v>0.02180168967811877</v>
      </c>
      <c r="N16" s="197">
        <v>1253.021</v>
      </c>
      <c r="O16" s="196">
        <v>23.16300000000001</v>
      </c>
      <c r="P16" s="196">
        <f t="shared" si="14"/>
        <v>1276.184</v>
      </c>
      <c r="Q16" s="195">
        <f t="shared" si="15"/>
        <v>0.20333823335819945</v>
      </c>
    </row>
    <row r="17" spans="1:17" s="187" customFormat="1" ht="18" customHeight="1">
      <c r="A17" s="201" t="s">
        <v>226</v>
      </c>
      <c r="B17" s="200">
        <v>253.41199999999995</v>
      </c>
      <c r="C17" s="196">
        <v>1.35</v>
      </c>
      <c r="D17" s="196">
        <f t="shared" si="8"/>
        <v>254.76199999999994</v>
      </c>
      <c r="E17" s="199">
        <f t="shared" si="9"/>
        <v>0.020210039652649614</v>
      </c>
      <c r="F17" s="197">
        <v>313.86400000000003</v>
      </c>
      <c r="G17" s="196">
        <v>2.832</v>
      </c>
      <c r="H17" s="196">
        <f t="shared" si="10"/>
        <v>316.696</v>
      </c>
      <c r="I17" s="198">
        <f t="shared" si="11"/>
        <v>-0.19556293732791097</v>
      </c>
      <c r="J17" s="197">
        <v>1699.586</v>
      </c>
      <c r="K17" s="196">
        <v>33.86</v>
      </c>
      <c r="L17" s="196">
        <f t="shared" si="12"/>
        <v>1733.446</v>
      </c>
      <c r="M17" s="198">
        <f t="shared" si="13"/>
        <v>0.024609311286508236</v>
      </c>
      <c r="N17" s="197">
        <v>1709.0939999999998</v>
      </c>
      <c r="O17" s="196">
        <v>20.304999999999996</v>
      </c>
      <c r="P17" s="196">
        <f t="shared" si="14"/>
        <v>1729.399</v>
      </c>
      <c r="Q17" s="195">
        <f t="shared" si="15"/>
        <v>0.0023401193131256104</v>
      </c>
    </row>
    <row r="18" spans="1:17" s="187" customFormat="1" ht="18" customHeight="1">
      <c r="A18" s="201" t="s">
        <v>222</v>
      </c>
      <c r="B18" s="200">
        <v>203.66899999999998</v>
      </c>
      <c r="C18" s="196">
        <v>0.2</v>
      </c>
      <c r="D18" s="196">
        <f t="shared" si="8"/>
        <v>203.86899999999997</v>
      </c>
      <c r="E18" s="199">
        <f t="shared" si="9"/>
        <v>0.016172743870538086</v>
      </c>
      <c r="F18" s="197">
        <v>234.34799999999998</v>
      </c>
      <c r="G18" s="196">
        <v>1.2</v>
      </c>
      <c r="H18" s="196">
        <f t="shared" si="10"/>
        <v>235.54799999999997</v>
      </c>
      <c r="I18" s="198">
        <f t="shared" si="11"/>
        <v>-0.1344906346052609</v>
      </c>
      <c r="J18" s="197">
        <v>1157.3790000000004</v>
      </c>
      <c r="K18" s="196">
        <v>3.87</v>
      </c>
      <c r="L18" s="196">
        <f t="shared" si="12"/>
        <v>1161.2490000000003</v>
      </c>
      <c r="M18" s="198">
        <f t="shared" si="13"/>
        <v>0.01648596963628888</v>
      </c>
      <c r="N18" s="197">
        <v>1020.3170000000002</v>
      </c>
      <c r="O18" s="196">
        <v>5.114999999999999</v>
      </c>
      <c r="P18" s="196">
        <f t="shared" si="14"/>
        <v>1025.4320000000002</v>
      </c>
      <c r="Q18" s="195">
        <f t="shared" si="15"/>
        <v>0.13244856801816218</v>
      </c>
    </row>
    <row r="19" spans="1:17" s="187" customFormat="1" ht="18" customHeight="1">
      <c r="A19" s="201" t="s">
        <v>231</v>
      </c>
      <c r="B19" s="200">
        <v>156.876</v>
      </c>
      <c r="C19" s="196">
        <v>10.778999999999998</v>
      </c>
      <c r="D19" s="196">
        <f t="shared" si="8"/>
        <v>167.655</v>
      </c>
      <c r="E19" s="199">
        <f t="shared" si="9"/>
        <v>0.01329991991727562</v>
      </c>
      <c r="F19" s="197">
        <v>45.607</v>
      </c>
      <c r="G19" s="196">
        <v>16.046</v>
      </c>
      <c r="H19" s="196">
        <f t="shared" si="10"/>
        <v>61.653</v>
      </c>
      <c r="I19" s="198">
        <f t="shared" si="11"/>
        <v>1.7193323925843025</v>
      </c>
      <c r="J19" s="197">
        <v>614.534</v>
      </c>
      <c r="K19" s="196">
        <v>90.77400000000003</v>
      </c>
      <c r="L19" s="196">
        <f t="shared" si="12"/>
        <v>705.308</v>
      </c>
      <c r="M19" s="198">
        <f t="shared" si="13"/>
        <v>0.01001308614451477</v>
      </c>
      <c r="N19" s="197">
        <v>693.721</v>
      </c>
      <c r="O19" s="196">
        <v>121.72400000000003</v>
      </c>
      <c r="P19" s="196">
        <f t="shared" si="14"/>
        <v>815.445</v>
      </c>
      <c r="Q19" s="195">
        <f t="shared" si="15"/>
        <v>-0.13506367688807963</v>
      </c>
    </row>
    <row r="20" spans="1:17" s="187" customFormat="1" ht="18" customHeight="1">
      <c r="A20" s="201" t="s">
        <v>230</v>
      </c>
      <c r="B20" s="200">
        <v>163.502</v>
      </c>
      <c r="C20" s="196">
        <v>0</v>
      </c>
      <c r="D20" s="196">
        <f t="shared" si="8"/>
        <v>163.502</v>
      </c>
      <c r="E20" s="199">
        <f t="shared" si="9"/>
        <v>0.01297046617347767</v>
      </c>
      <c r="F20" s="197">
        <v>167.94299999999998</v>
      </c>
      <c r="G20" s="196">
        <v>0.2</v>
      </c>
      <c r="H20" s="196">
        <f t="shared" si="10"/>
        <v>168.14299999999997</v>
      </c>
      <c r="I20" s="198">
        <f t="shared" si="11"/>
        <v>-0.027601505861082343</v>
      </c>
      <c r="J20" s="197">
        <v>651.4830000000001</v>
      </c>
      <c r="K20" s="196"/>
      <c r="L20" s="196">
        <f t="shared" si="12"/>
        <v>651.4830000000001</v>
      </c>
      <c r="M20" s="198">
        <f t="shared" si="13"/>
        <v>0.009248945709799006</v>
      </c>
      <c r="N20" s="197">
        <v>954.923</v>
      </c>
      <c r="O20" s="196">
        <v>0.5</v>
      </c>
      <c r="P20" s="196">
        <f t="shared" si="14"/>
        <v>955.423</v>
      </c>
      <c r="Q20" s="195">
        <f t="shared" si="15"/>
        <v>-0.3181208742096432</v>
      </c>
    </row>
    <row r="21" spans="1:17" s="187" customFormat="1" ht="18" customHeight="1">
      <c r="A21" s="201" t="s">
        <v>227</v>
      </c>
      <c r="B21" s="200">
        <v>132.603</v>
      </c>
      <c r="C21" s="196">
        <v>0</v>
      </c>
      <c r="D21" s="196">
        <f t="shared" si="8"/>
        <v>132.603</v>
      </c>
      <c r="E21" s="199">
        <f t="shared" si="9"/>
        <v>0.010519276375834297</v>
      </c>
      <c r="F21" s="197">
        <v>153.40800000000002</v>
      </c>
      <c r="G21" s="196">
        <v>2.1879999999999993</v>
      </c>
      <c r="H21" s="196">
        <f t="shared" si="10"/>
        <v>155.596</v>
      </c>
      <c r="I21" s="198">
        <f t="shared" si="11"/>
        <v>-0.14777372168950353</v>
      </c>
      <c r="J21" s="197">
        <v>608.2979999999998</v>
      </c>
      <c r="K21" s="196">
        <v>0.35</v>
      </c>
      <c r="L21" s="196">
        <f t="shared" si="12"/>
        <v>608.6479999999998</v>
      </c>
      <c r="M21" s="198">
        <f t="shared" si="13"/>
        <v>0.008640827632306204</v>
      </c>
      <c r="N21" s="197">
        <v>720.5989999999999</v>
      </c>
      <c r="O21" s="196">
        <v>2.7109999999999994</v>
      </c>
      <c r="P21" s="196">
        <f t="shared" si="14"/>
        <v>723.31</v>
      </c>
      <c r="Q21" s="195">
        <f t="shared" si="15"/>
        <v>-0.15852400768688413</v>
      </c>
    </row>
    <row r="22" spans="1:17" s="187" customFormat="1" ht="18" customHeight="1">
      <c r="A22" s="201" t="s">
        <v>228</v>
      </c>
      <c r="B22" s="200">
        <v>112.22</v>
      </c>
      <c r="C22" s="196">
        <v>7.65</v>
      </c>
      <c r="D22" s="196">
        <f t="shared" si="8"/>
        <v>119.87</v>
      </c>
      <c r="E22" s="199">
        <f t="shared" si="9"/>
        <v>0.009509178971601376</v>
      </c>
      <c r="F22" s="197">
        <v>136.167</v>
      </c>
      <c r="G22" s="196">
        <v>4.67</v>
      </c>
      <c r="H22" s="196">
        <f t="shared" si="10"/>
        <v>140.837</v>
      </c>
      <c r="I22" s="198">
        <f t="shared" si="11"/>
        <v>-0.1488742304934072</v>
      </c>
      <c r="J22" s="197">
        <v>767.6340000000001</v>
      </c>
      <c r="K22" s="196">
        <v>18.23</v>
      </c>
      <c r="L22" s="196">
        <f t="shared" si="12"/>
        <v>785.8640000000001</v>
      </c>
      <c r="M22" s="198">
        <f t="shared" si="13"/>
        <v>0.011156720085229372</v>
      </c>
      <c r="N22" s="197">
        <v>759.6339999999999</v>
      </c>
      <c r="O22" s="196">
        <v>24.907000000000004</v>
      </c>
      <c r="P22" s="196">
        <f t="shared" si="14"/>
        <v>784.5409999999999</v>
      </c>
      <c r="Q22" s="195">
        <f t="shared" si="15"/>
        <v>0.0016863363418868627</v>
      </c>
    </row>
    <row r="23" spans="1:17" s="187" customFormat="1" ht="18" customHeight="1">
      <c r="A23" s="201" t="s">
        <v>240</v>
      </c>
      <c r="B23" s="200">
        <v>115.53700000000002</v>
      </c>
      <c r="C23" s="196">
        <v>0</v>
      </c>
      <c r="D23" s="196">
        <f t="shared" si="8"/>
        <v>115.53700000000002</v>
      </c>
      <c r="E23" s="199">
        <f t="shared" si="9"/>
        <v>0.009165445990171921</v>
      </c>
      <c r="F23" s="197">
        <v>113.97900000000001</v>
      </c>
      <c r="G23" s="196">
        <v>0.002</v>
      </c>
      <c r="H23" s="196">
        <f t="shared" si="10"/>
        <v>113.98100000000001</v>
      </c>
      <c r="I23" s="198">
        <f t="shared" si="11"/>
        <v>0.013651398040024354</v>
      </c>
      <c r="J23" s="197">
        <v>789.5400000000002</v>
      </c>
      <c r="K23" s="196">
        <v>7.294999999999999</v>
      </c>
      <c r="L23" s="196">
        <f t="shared" si="12"/>
        <v>796.8350000000002</v>
      </c>
      <c r="M23" s="198">
        <f t="shared" si="13"/>
        <v>0.011312472704073156</v>
      </c>
      <c r="N23" s="197">
        <v>609.4930000000002</v>
      </c>
      <c r="O23" s="196">
        <v>2.7079999999999997</v>
      </c>
      <c r="P23" s="196">
        <f t="shared" si="14"/>
        <v>612.2010000000001</v>
      </c>
      <c r="Q23" s="195">
        <f t="shared" si="15"/>
        <v>0.3015904907048501</v>
      </c>
    </row>
    <row r="24" spans="1:17" s="187" customFormat="1" ht="18" customHeight="1">
      <c r="A24" s="201" t="s">
        <v>229</v>
      </c>
      <c r="B24" s="200">
        <v>29.223999999999997</v>
      </c>
      <c r="C24" s="196">
        <v>60.11</v>
      </c>
      <c r="D24" s="196">
        <f aca="true" t="shared" si="16" ref="D24:D32">C24+B24</f>
        <v>89.334</v>
      </c>
      <c r="E24" s="199">
        <f aca="true" t="shared" si="17" ref="E24:E32">D24/$D$8</f>
        <v>0.0070867856365148685</v>
      </c>
      <c r="F24" s="197">
        <v>59.126</v>
      </c>
      <c r="G24" s="196">
        <v>55.396</v>
      </c>
      <c r="H24" s="196">
        <f aca="true" t="shared" si="18" ref="H24:H32">G24+F24</f>
        <v>114.52199999999999</v>
      </c>
      <c r="I24" s="198">
        <f aca="true" t="shared" si="19" ref="I24:I32">(D24/H24-1)</f>
        <v>-0.21994027348457057</v>
      </c>
      <c r="J24" s="197">
        <v>326.55099999999993</v>
      </c>
      <c r="K24" s="196">
        <v>405.49399999999997</v>
      </c>
      <c r="L24" s="196">
        <f aca="true" t="shared" si="20" ref="L24:L32">K24+J24</f>
        <v>732.0449999999998</v>
      </c>
      <c r="M24" s="198">
        <f aca="true" t="shared" si="21" ref="M24:M32">(L24/$L$8)</f>
        <v>0.010392664831054397</v>
      </c>
      <c r="N24" s="197">
        <v>355.80300000000005</v>
      </c>
      <c r="O24" s="196">
        <v>311.319</v>
      </c>
      <c r="P24" s="196">
        <f aca="true" t="shared" si="22" ref="P24:P32">O24+N24</f>
        <v>667.1220000000001</v>
      </c>
      <c r="Q24" s="195">
        <f aca="true" t="shared" si="23" ref="Q24:Q32">(L24/P24-1)</f>
        <v>0.09731803178429099</v>
      </c>
    </row>
    <row r="25" spans="1:17" s="187" customFormat="1" ht="18" customHeight="1">
      <c r="A25" s="201" t="s">
        <v>243</v>
      </c>
      <c r="B25" s="200">
        <v>57.371</v>
      </c>
      <c r="C25" s="196">
        <v>28.497</v>
      </c>
      <c r="D25" s="196">
        <f t="shared" si="16"/>
        <v>85.868</v>
      </c>
      <c r="E25" s="199">
        <f t="shared" si="17"/>
        <v>0.006811830983010485</v>
      </c>
      <c r="F25" s="197">
        <v>52.988</v>
      </c>
      <c r="G25" s="196">
        <v>30.336</v>
      </c>
      <c r="H25" s="196">
        <f t="shared" si="18"/>
        <v>83.324</v>
      </c>
      <c r="I25" s="198">
        <f t="shared" si="19"/>
        <v>0.03053141951898608</v>
      </c>
      <c r="J25" s="197">
        <v>304.696</v>
      </c>
      <c r="K25" s="196">
        <v>167.055</v>
      </c>
      <c r="L25" s="196">
        <f t="shared" si="20"/>
        <v>471.75100000000003</v>
      </c>
      <c r="M25" s="198">
        <f t="shared" si="21"/>
        <v>0.0066973342167691114</v>
      </c>
      <c r="N25" s="197">
        <v>273.27600000000007</v>
      </c>
      <c r="O25" s="196">
        <v>170.482</v>
      </c>
      <c r="P25" s="196">
        <f t="shared" si="22"/>
        <v>443.75800000000004</v>
      </c>
      <c r="Q25" s="195">
        <f t="shared" si="23"/>
        <v>0.06308167965422595</v>
      </c>
    </row>
    <row r="26" spans="1:17" s="187" customFormat="1" ht="18" customHeight="1">
      <c r="A26" s="201" t="s">
        <v>250</v>
      </c>
      <c r="B26" s="200">
        <v>76.446</v>
      </c>
      <c r="C26" s="196">
        <v>5.286</v>
      </c>
      <c r="D26" s="196">
        <f t="shared" si="16"/>
        <v>81.732</v>
      </c>
      <c r="E26" s="199">
        <f t="shared" si="17"/>
        <v>0.006483725833877731</v>
      </c>
      <c r="F26" s="197">
        <v>95.93400000000001</v>
      </c>
      <c r="G26" s="196">
        <v>1.939</v>
      </c>
      <c r="H26" s="196">
        <f t="shared" si="18"/>
        <v>97.87300000000002</v>
      </c>
      <c r="I26" s="198">
        <f t="shared" si="19"/>
        <v>-0.1649178016409022</v>
      </c>
      <c r="J26" s="197">
        <v>439.83600000000007</v>
      </c>
      <c r="K26" s="196">
        <v>27.89</v>
      </c>
      <c r="L26" s="196">
        <f t="shared" si="20"/>
        <v>467.72600000000006</v>
      </c>
      <c r="M26" s="198">
        <f t="shared" si="21"/>
        <v>0.006640192270652419</v>
      </c>
      <c r="N26" s="197">
        <v>547.5210000000001</v>
      </c>
      <c r="O26" s="196">
        <v>31.895999999999997</v>
      </c>
      <c r="P26" s="196">
        <f t="shared" si="22"/>
        <v>579.417</v>
      </c>
      <c r="Q26" s="195">
        <f t="shared" si="23"/>
        <v>-0.19276445116384222</v>
      </c>
    </row>
    <row r="27" spans="1:17" s="187" customFormat="1" ht="18" customHeight="1">
      <c r="A27" s="201" t="s">
        <v>242</v>
      </c>
      <c r="B27" s="200">
        <v>75.406</v>
      </c>
      <c r="C27" s="196">
        <v>0</v>
      </c>
      <c r="D27" s="196">
        <f t="shared" si="16"/>
        <v>75.406</v>
      </c>
      <c r="E27" s="199">
        <f t="shared" si="17"/>
        <v>0.005981889960228359</v>
      </c>
      <c r="F27" s="197">
        <v>33.65</v>
      </c>
      <c r="G27" s="196"/>
      <c r="H27" s="196">
        <f t="shared" si="18"/>
        <v>33.65</v>
      </c>
      <c r="I27" s="198">
        <f t="shared" si="19"/>
        <v>1.2408915304606243</v>
      </c>
      <c r="J27" s="197">
        <v>379.716</v>
      </c>
      <c r="K27" s="196">
        <v>0.07</v>
      </c>
      <c r="L27" s="196">
        <f t="shared" si="20"/>
        <v>379.786</v>
      </c>
      <c r="M27" s="198">
        <f t="shared" si="21"/>
        <v>0.005391729477732688</v>
      </c>
      <c r="N27" s="197">
        <v>100.505</v>
      </c>
      <c r="O27" s="196">
        <v>0.1</v>
      </c>
      <c r="P27" s="196">
        <f t="shared" si="22"/>
        <v>100.60499999999999</v>
      </c>
      <c r="Q27" s="195">
        <f t="shared" si="23"/>
        <v>2.7750211222106262</v>
      </c>
    </row>
    <row r="28" spans="1:17" s="187" customFormat="1" ht="18" customHeight="1">
      <c r="A28" s="201" t="s">
        <v>235</v>
      </c>
      <c r="B28" s="200">
        <v>72.351</v>
      </c>
      <c r="C28" s="196">
        <v>0.06</v>
      </c>
      <c r="D28" s="196">
        <f t="shared" si="16"/>
        <v>72.411</v>
      </c>
      <c r="E28" s="199">
        <f t="shared" si="17"/>
        <v>0.005744299311859742</v>
      </c>
      <c r="F28" s="197">
        <v>77.158</v>
      </c>
      <c r="G28" s="196">
        <v>1.072</v>
      </c>
      <c r="H28" s="196">
        <f t="shared" si="18"/>
        <v>78.23</v>
      </c>
      <c r="I28" s="198">
        <f t="shared" si="19"/>
        <v>-0.07438322894030425</v>
      </c>
      <c r="J28" s="197">
        <v>450.36099999999993</v>
      </c>
      <c r="K28" s="196">
        <v>0.505</v>
      </c>
      <c r="L28" s="196">
        <f t="shared" si="20"/>
        <v>450.86599999999993</v>
      </c>
      <c r="M28" s="198">
        <f t="shared" si="21"/>
        <v>0.006400834951018273</v>
      </c>
      <c r="N28" s="197">
        <v>448.11400000000003</v>
      </c>
      <c r="O28" s="196">
        <v>7.929999999999999</v>
      </c>
      <c r="P28" s="196">
        <f t="shared" si="22"/>
        <v>456.04400000000004</v>
      </c>
      <c r="Q28" s="195">
        <f t="shared" si="23"/>
        <v>-0.011354167580321484</v>
      </c>
    </row>
    <row r="29" spans="1:17" s="187" customFormat="1" ht="18" customHeight="1">
      <c r="A29" s="201" t="s">
        <v>236</v>
      </c>
      <c r="B29" s="200">
        <v>48.288000000000004</v>
      </c>
      <c r="C29" s="196">
        <v>8.129999999999999</v>
      </c>
      <c r="D29" s="196">
        <f t="shared" si="16"/>
        <v>56.418000000000006</v>
      </c>
      <c r="E29" s="199">
        <f t="shared" si="17"/>
        <v>0.004475589048300713</v>
      </c>
      <c r="F29" s="197">
        <v>37.546</v>
      </c>
      <c r="G29" s="196">
        <v>6.323</v>
      </c>
      <c r="H29" s="196">
        <f t="shared" si="18"/>
        <v>43.869</v>
      </c>
      <c r="I29" s="198">
        <f t="shared" si="19"/>
        <v>0.2860562128154278</v>
      </c>
      <c r="J29" s="197">
        <v>322.08699999999993</v>
      </c>
      <c r="K29" s="196">
        <v>45.13499999999999</v>
      </c>
      <c r="L29" s="196">
        <f t="shared" si="20"/>
        <v>367.2219999999999</v>
      </c>
      <c r="M29" s="198">
        <f t="shared" si="21"/>
        <v>0.005213361425307812</v>
      </c>
      <c r="N29" s="197">
        <v>245.27500000000003</v>
      </c>
      <c r="O29" s="196">
        <v>26.603</v>
      </c>
      <c r="P29" s="196">
        <f t="shared" si="22"/>
        <v>271.87800000000004</v>
      </c>
      <c r="Q29" s="195">
        <f t="shared" si="23"/>
        <v>0.35068670506624255</v>
      </c>
    </row>
    <row r="30" spans="1:17" s="187" customFormat="1" ht="18" customHeight="1">
      <c r="A30" s="201" t="s">
        <v>258</v>
      </c>
      <c r="B30" s="200">
        <v>42.667</v>
      </c>
      <c r="C30" s="196">
        <v>0.12</v>
      </c>
      <c r="D30" s="196">
        <f t="shared" si="16"/>
        <v>42.787</v>
      </c>
      <c r="E30" s="199">
        <f t="shared" si="17"/>
        <v>0.003394254114106182</v>
      </c>
      <c r="F30" s="197">
        <v>34.003</v>
      </c>
      <c r="G30" s="196"/>
      <c r="H30" s="196">
        <f t="shared" si="18"/>
        <v>34.003</v>
      </c>
      <c r="I30" s="198">
        <f t="shared" si="19"/>
        <v>0.25833014733994064</v>
      </c>
      <c r="J30" s="197">
        <v>273.91399999999993</v>
      </c>
      <c r="K30" s="196">
        <v>0.33999999999999997</v>
      </c>
      <c r="L30" s="196">
        <f t="shared" si="20"/>
        <v>274.2539999999999</v>
      </c>
      <c r="M30" s="198">
        <f t="shared" si="21"/>
        <v>0.003893517339201814</v>
      </c>
      <c r="N30" s="197">
        <v>208.74599999999998</v>
      </c>
      <c r="O30" s="196">
        <v>0.1</v>
      </c>
      <c r="P30" s="196">
        <f t="shared" si="22"/>
        <v>208.84599999999998</v>
      </c>
      <c r="Q30" s="195">
        <f t="shared" si="23"/>
        <v>0.3131877076889189</v>
      </c>
    </row>
    <row r="31" spans="1:17" s="187" customFormat="1" ht="18" customHeight="1">
      <c r="A31" s="201" t="s">
        <v>224</v>
      </c>
      <c r="B31" s="200">
        <v>38.182</v>
      </c>
      <c r="C31" s="196">
        <v>0.026</v>
      </c>
      <c r="D31" s="196">
        <f t="shared" si="16"/>
        <v>38.208000000000006</v>
      </c>
      <c r="E31" s="199">
        <f t="shared" si="17"/>
        <v>0.0030310061745803404</v>
      </c>
      <c r="F31" s="197">
        <v>31.866</v>
      </c>
      <c r="G31" s="196">
        <v>0.08</v>
      </c>
      <c r="H31" s="196">
        <f t="shared" si="18"/>
        <v>31.945999999999998</v>
      </c>
      <c r="I31" s="198">
        <f t="shared" si="19"/>
        <v>0.1960182808489328</v>
      </c>
      <c r="J31" s="197">
        <v>236.44799999999998</v>
      </c>
      <c r="K31" s="196">
        <v>0.036</v>
      </c>
      <c r="L31" s="196">
        <f t="shared" si="20"/>
        <v>236.48399999999998</v>
      </c>
      <c r="M31" s="198">
        <f t="shared" si="21"/>
        <v>0.003357305834896855</v>
      </c>
      <c r="N31" s="197">
        <v>150.06199999999998</v>
      </c>
      <c r="O31" s="196">
        <v>1.031</v>
      </c>
      <c r="P31" s="196">
        <f t="shared" si="22"/>
        <v>151.093</v>
      </c>
      <c r="Q31" s="195">
        <f t="shared" si="23"/>
        <v>0.565155235517198</v>
      </c>
    </row>
    <row r="32" spans="1:17" s="187" customFormat="1" ht="18" customHeight="1">
      <c r="A32" s="201" t="s">
        <v>249</v>
      </c>
      <c r="B32" s="200">
        <v>18.110000000000003</v>
      </c>
      <c r="C32" s="196">
        <v>12.424999999999999</v>
      </c>
      <c r="D32" s="196">
        <f t="shared" si="16"/>
        <v>30.535000000000004</v>
      </c>
      <c r="E32" s="199">
        <f t="shared" si="17"/>
        <v>0.0024223140059885548</v>
      </c>
      <c r="F32" s="197">
        <v>19.031000000000002</v>
      </c>
      <c r="G32" s="196">
        <v>1.802</v>
      </c>
      <c r="H32" s="196">
        <f t="shared" si="18"/>
        <v>20.833000000000002</v>
      </c>
      <c r="I32" s="198">
        <f t="shared" si="19"/>
        <v>0.46570345125522006</v>
      </c>
      <c r="J32" s="197">
        <v>108.94</v>
      </c>
      <c r="K32" s="196">
        <v>76.95000000000002</v>
      </c>
      <c r="L32" s="196">
        <f t="shared" si="20"/>
        <v>185.89000000000001</v>
      </c>
      <c r="M32" s="198">
        <f t="shared" si="21"/>
        <v>0.002639035121399234</v>
      </c>
      <c r="N32" s="197">
        <v>122.497</v>
      </c>
      <c r="O32" s="196">
        <v>23.76500000000001</v>
      </c>
      <c r="P32" s="196">
        <f t="shared" si="22"/>
        <v>146.262</v>
      </c>
      <c r="Q32" s="195">
        <f t="shared" si="23"/>
        <v>0.27093845291326524</v>
      </c>
    </row>
    <row r="33" spans="1:17" s="187" customFormat="1" ht="18" customHeight="1">
      <c r="A33" s="201" t="s">
        <v>239</v>
      </c>
      <c r="B33" s="200">
        <v>26.662</v>
      </c>
      <c r="C33" s="196">
        <v>2.5909999999999997</v>
      </c>
      <c r="D33" s="196">
        <f aca="true" t="shared" si="24" ref="D33:D41">C33+B33</f>
        <v>29.253</v>
      </c>
      <c r="E33" s="199">
        <f aca="true" t="shared" si="25" ref="E33:E41">D33/$D$8</f>
        <v>0.0023206141024130727</v>
      </c>
      <c r="F33" s="197">
        <v>33.911</v>
      </c>
      <c r="G33" s="196">
        <v>6.354</v>
      </c>
      <c r="H33" s="196">
        <f aca="true" t="shared" si="26" ref="H33:H41">G33+F33</f>
        <v>40.265</v>
      </c>
      <c r="I33" s="198">
        <f aca="true" t="shared" si="27" ref="I33:I41">(D33/H33-1)</f>
        <v>-0.2734881410654415</v>
      </c>
      <c r="J33" s="197">
        <v>208.246</v>
      </c>
      <c r="K33" s="196">
        <v>13.603</v>
      </c>
      <c r="L33" s="196">
        <f aca="true" t="shared" si="28" ref="L33:L41">K33+J33</f>
        <v>221.84900000000002</v>
      </c>
      <c r="M33" s="198">
        <f aca="true" t="shared" si="29" ref="M33:M41">(L33/$L$8)</f>
        <v>0.0031495362991408827</v>
      </c>
      <c r="N33" s="197">
        <v>222.558</v>
      </c>
      <c r="O33" s="196">
        <v>41.81000000000002</v>
      </c>
      <c r="P33" s="196">
        <f aca="true" t="shared" si="30" ref="P33:P41">O33+N33</f>
        <v>264.368</v>
      </c>
      <c r="Q33" s="195">
        <f aca="true" t="shared" si="31" ref="Q33:Q41">(L33/P33-1)</f>
        <v>-0.16083262724686787</v>
      </c>
    </row>
    <row r="34" spans="1:17" s="187" customFormat="1" ht="18" customHeight="1">
      <c r="A34" s="201" t="s">
        <v>233</v>
      </c>
      <c r="B34" s="200">
        <v>26.088</v>
      </c>
      <c r="C34" s="196">
        <v>2.9959999999999996</v>
      </c>
      <c r="D34" s="196">
        <f t="shared" si="24"/>
        <v>29.084</v>
      </c>
      <c r="E34" s="199">
        <f t="shared" si="25"/>
        <v>0.002307207484859051</v>
      </c>
      <c r="F34" s="197">
        <v>39.343</v>
      </c>
      <c r="G34" s="196">
        <v>3.256</v>
      </c>
      <c r="H34" s="196">
        <f t="shared" si="26"/>
        <v>42.599000000000004</v>
      </c>
      <c r="I34" s="198">
        <f t="shared" si="27"/>
        <v>-0.3172609685673373</v>
      </c>
      <c r="J34" s="197">
        <v>181.05499999999998</v>
      </c>
      <c r="K34" s="196">
        <v>31.80199999999999</v>
      </c>
      <c r="L34" s="196">
        <f t="shared" si="28"/>
        <v>212.85699999999997</v>
      </c>
      <c r="M34" s="198">
        <f t="shared" si="29"/>
        <v>0.0030218790620026715</v>
      </c>
      <c r="N34" s="197">
        <v>240.941</v>
      </c>
      <c r="O34" s="196">
        <v>28.58100000000001</v>
      </c>
      <c r="P34" s="196">
        <f t="shared" si="30"/>
        <v>269.522</v>
      </c>
      <c r="Q34" s="195">
        <f t="shared" si="31"/>
        <v>-0.21024257760034437</v>
      </c>
    </row>
    <row r="35" spans="1:17" s="187" customFormat="1" ht="18" customHeight="1">
      <c r="A35" s="201" t="s">
        <v>238</v>
      </c>
      <c r="B35" s="200">
        <v>21.838</v>
      </c>
      <c r="C35" s="196">
        <v>6.4</v>
      </c>
      <c r="D35" s="196">
        <f t="shared" si="24"/>
        <v>28.238</v>
      </c>
      <c r="E35" s="199">
        <f t="shared" si="25"/>
        <v>0.002240095067990987</v>
      </c>
      <c r="F35" s="197">
        <v>28.147</v>
      </c>
      <c r="G35" s="196">
        <v>3.475</v>
      </c>
      <c r="H35" s="196">
        <f t="shared" si="26"/>
        <v>31.622</v>
      </c>
      <c r="I35" s="198">
        <f t="shared" si="27"/>
        <v>-0.10701410410473722</v>
      </c>
      <c r="J35" s="197">
        <v>166.425</v>
      </c>
      <c r="K35" s="196">
        <v>25.296999999999997</v>
      </c>
      <c r="L35" s="196">
        <f t="shared" si="28"/>
        <v>191.722</v>
      </c>
      <c r="M35" s="198">
        <f t="shared" si="29"/>
        <v>0.002721830607052041</v>
      </c>
      <c r="N35" s="197">
        <v>177.236</v>
      </c>
      <c r="O35" s="196">
        <v>22.757</v>
      </c>
      <c r="P35" s="196">
        <f t="shared" si="30"/>
        <v>199.993</v>
      </c>
      <c r="Q35" s="195">
        <f t="shared" si="31"/>
        <v>-0.041356447475661584</v>
      </c>
    </row>
    <row r="36" spans="1:17" s="187" customFormat="1" ht="18" customHeight="1">
      <c r="A36" s="201" t="s">
        <v>251</v>
      </c>
      <c r="B36" s="200">
        <v>25.044999999999998</v>
      </c>
      <c r="C36" s="196">
        <v>1</v>
      </c>
      <c r="D36" s="196">
        <f t="shared" si="24"/>
        <v>26.044999999999998</v>
      </c>
      <c r="E36" s="199">
        <f t="shared" si="25"/>
        <v>0.0020661263561805106</v>
      </c>
      <c r="F36" s="197">
        <v>40.452</v>
      </c>
      <c r="G36" s="196">
        <v>5.767999999999999</v>
      </c>
      <c r="H36" s="196">
        <f t="shared" si="26"/>
        <v>46.22</v>
      </c>
      <c r="I36" s="198">
        <f t="shared" si="27"/>
        <v>-0.4364993509303332</v>
      </c>
      <c r="J36" s="197">
        <v>188.76800000000003</v>
      </c>
      <c r="K36" s="196">
        <v>7.743</v>
      </c>
      <c r="L36" s="196">
        <f t="shared" si="28"/>
        <v>196.51100000000002</v>
      </c>
      <c r="M36" s="198">
        <f t="shared" si="29"/>
        <v>0.0027898188753633056</v>
      </c>
      <c r="N36" s="197">
        <v>269.49399999999997</v>
      </c>
      <c r="O36" s="196">
        <v>24.346</v>
      </c>
      <c r="P36" s="196">
        <f t="shared" si="30"/>
        <v>293.84</v>
      </c>
      <c r="Q36" s="195">
        <f t="shared" si="31"/>
        <v>-0.3312312823305199</v>
      </c>
    </row>
    <row r="37" spans="1:17" s="187" customFormat="1" ht="18" customHeight="1">
      <c r="A37" s="201" t="s">
        <v>264</v>
      </c>
      <c r="B37" s="200">
        <v>25.595</v>
      </c>
      <c r="C37" s="196">
        <v>0</v>
      </c>
      <c r="D37" s="196">
        <f t="shared" si="24"/>
        <v>25.595</v>
      </c>
      <c r="E37" s="199">
        <f t="shared" si="25"/>
        <v>0.0020304282621017534</v>
      </c>
      <c r="F37" s="197">
        <v>27.005000000000003</v>
      </c>
      <c r="G37" s="196">
        <v>4</v>
      </c>
      <c r="H37" s="196">
        <f t="shared" si="26"/>
        <v>31.005000000000003</v>
      </c>
      <c r="I37" s="198">
        <f t="shared" si="27"/>
        <v>-0.1744879858087406</v>
      </c>
      <c r="J37" s="197">
        <v>149.12199999999999</v>
      </c>
      <c r="K37" s="196">
        <v>0.311</v>
      </c>
      <c r="L37" s="196">
        <f t="shared" si="28"/>
        <v>149.433</v>
      </c>
      <c r="M37" s="198">
        <f t="shared" si="29"/>
        <v>0.0021214639587715943</v>
      </c>
      <c r="N37" s="197">
        <v>158.69</v>
      </c>
      <c r="O37" s="196">
        <v>56.217</v>
      </c>
      <c r="P37" s="196">
        <f t="shared" si="30"/>
        <v>214.90699999999998</v>
      </c>
      <c r="Q37" s="195">
        <f t="shared" si="31"/>
        <v>-0.304662016593224</v>
      </c>
    </row>
    <row r="38" spans="1:17" s="187" customFormat="1" ht="18" customHeight="1">
      <c r="A38" s="201" t="s">
        <v>254</v>
      </c>
      <c r="B38" s="200">
        <v>1.19</v>
      </c>
      <c r="C38" s="196">
        <v>24.249000000000002</v>
      </c>
      <c r="D38" s="196">
        <f t="shared" si="24"/>
        <v>25.439000000000004</v>
      </c>
      <c r="E38" s="199">
        <f t="shared" si="25"/>
        <v>0.002018052922821118</v>
      </c>
      <c r="F38" s="197">
        <v>0.023</v>
      </c>
      <c r="G38" s="196">
        <v>37.484</v>
      </c>
      <c r="H38" s="196">
        <f t="shared" si="26"/>
        <v>37.507000000000005</v>
      </c>
      <c r="I38" s="198">
        <f t="shared" si="27"/>
        <v>-0.32175327272242515</v>
      </c>
      <c r="J38" s="197">
        <v>4.236000000000001</v>
      </c>
      <c r="K38" s="196">
        <v>146.07</v>
      </c>
      <c r="L38" s="196">
        <f t="shared" si="28"/>
        <v>150.30599999999998</v>
      </c>
      <c r="M38" s="198">
        <f t="shared" si="29"/>
        <v>0.002133857727457277</v>
      </c>
      <c r="N38" s="197">
        <v>0.35800000000000004</v>
      </c>
      <c r="O38" s="196">
        <v>168.787</v>
      </c>
      <c r="P38" s="196">
        <f t="shared" si="30"/>
        <v>169.145</v>
      </c>
      <c r="Q38" s="195">
        <f t="shared" si="31"/>
        <v>-0.11137781193650431</v>
      </c>
    </row>
    <row r="39" spans="1:17" s="187" customFormat="1" ht="18" customHeight="1">
      <c r="A39" s="201" t="s">
        <v>237</v>
      </c>
      <c r="B39" s="200">
        <v>21.237000000000002</v>
      </c>
      <c r="C39" s="196">
        <v>2.2969999999999997</v>
      </c>
      <c r="D39" s="196">
        <f t="shared" si="24"/>
        <v>23.534000000000002</v>
      </c>
      <c r="E39" s="199">
        <f t="shared" si="25"/>
        <v>0.0018669309912210461</v>
      </c>
      <c r="F39" s="197">
        <v>16.801</v>
      </c>
      <c r="G39" s="196">
        <v>0.08</v>
      </c>
      <c r="H39" s="196">
        <f t="shared" si="26"/>
        <v>16.880999999999997</v>
      </c>
      <c r="I39" s="198">
        <f t="shared" si="27"/>
        <v>0.3941117232391451</v>
      </c>
      <c r="J39" s="197">
        <v>105.02399999999999</v>
      </c>
      <c r="K39" s="196">
        <v>13.350999999999997</v>
      </c>
      <c r="L39" s="196">
        <f t="shared" si="28"/>
        <v>118.37499999999999</v>
      </c>
      <c r="M39" s="198">
        <f t="shared" si="29"/>
        <v>0.001680541086102718</v>
      </c>
      <c r="N39" s="197">
        <v>137.14600000000002</v>
      </c>
      <c r="O39" s="196">
        <v>2.446999999999999</v>
      </c>
      <c r="P39" s="196">
        <f t="shared" si="30"/>
        <v>139.59300000000002</v>
      </c>
      <c r="Q39" s="195">
        <f t="shared" si="31"/>
        <v>-0.15199902573911317</v>
      </c>
    </row>
    <row r="40" spans="1:17" s="187" customFormat="1" ht="18" customHeight="1">
      <c r="A40" s="201" t="s">
        <v>260</v>
      </c>
      <c r="B40" s="200">
        <v>6.49</v>
      </c>
      <c r="C40" s="196">
        <v>16.576</v>
      </c>
      <c r="D40" s="196">
        <f t="shared" si="24"/>
        <v>23.066000000000003</v>
      </c>
      <c r="E40" s="199">
        <f t="shared" si="25"/>
        <v>0.0018298049733791386</v>
      </c>
      <c r="F40" s="197">
        <v>3.48</v>
      </c>
      <c r="G40" s="196">
        <v>24.085</v>
      </c>
      <c r="H40" s="196">
        <f t="shared" si="26"/>
        <v>27.565</v>
      </c>
      <c r="I40" s="198">
        <f t="shared" si="27"/>
        <v>-0.16321422093234172</v>
      </c>
      <c r="J40" s="197">
        <v>31.762999999999995</v>
      </c>
      <c r="K40" s="196">
        <v>66.88700000000001</v>
      </c>
      <c r="L40" s="196">
        <f t="shared" si="28"/>
        <v>98.65</v>
      </c>
      <c r="M40" s="198">
        <f t="shared" si="29"/>
        <v>0.0014005100582389286</v>
      </c>
      <c r="N40" s="197">
        <v>36.539</v>
      </c>
      <c r="O40" s="196">
        <v>69.829</v>
      </c>
      <c r="P40" s="196">
        <f t="shared" si="30"/>
        <v>106.368</v>
      </c>
      <c r="Q40" s="195">
        <f t="shared" si="31"/>
        <v>-0.07255941636582419</v>
      </c>
    </row>
    <row r="41" spans="1:17" s="187" customFormat="1" ht="18" customHeight="1">
      <c r="A41" s="201" t="s">
        <v>241</v>
      </c>
      <c r="B41" s="200">
        <v>19.939</v>
      </c>
      <c r="C41" s="196">
        <v>0.605</v>
      </c>
      <c r="D41" s="196">
        <f t="shared" si="24"/>
        <v>20.544</v>
      </c>
      <c r="E41" s="199">
        <f t="shared" si="25"/>
        <v>0.001629736988342193</v>
      </c>
      <c r="F41" s="197">
        <v>11.956</v>
      </c>
      <c r="G41" s="196"/>
      <c r="H41" s="196">
        <f t="shared" si="26"/>
        <v>11.956</v>
      </c>
      <c r="I41" s="198">
        <f t="shared" si="27"/>
        <v>0.7183004349280697</v>
      </c>
      <c r="J41" s="197">
        <v>117.00899999999999</v>
      </c>
      <c r="K41" s="196">
        <v>0.95</v>
      </c>
      <c r="L41" s="196">
        <f t="shared" si="28"/>
        <v>117.95899999999999</v>
      </c>
      <c r="M41" s="198">
        <f t="shared" si="29"/>
        <v>0.00167463523527426</v>
      </c>
      <c r="N41" s="197">
        <v>159.99</v>
      </c>
      <c r="O41" s="196">
        <v>0.11900000000000001</v>
      </c>
      <c r="P41" s="196">
        <f t="shared" si="30"/>
        <v>160.109</v>
      </c>
      <c r="Q41" s="195">
        <f t="shared" si="31"/>
        <v>-0.2632581553816463</v>
      </c>
    </row>
    <row r="42" spans="1:17" s="187" customFormat="1" ht="18" customHeight="1">
      <c r="A42" s="201" t="s">
        <v>262</v>
      </c>
      <c r="B42" s="200">
        <v>0</v>
      </c>
      <c r="C42" s="196">
        <v>17.907</v>
      </c>
      <c r="D42" s="196">
        <f aca="true" t="shared" si="32" ref="D42:D49">C42+B42</f>
        <v>17.907</v>
      </c>
      <c r="E42" s="199">
        <f aca="true" t="shared" si="33" ref="E42:E49">D42/$D$8</f>
        <v>0.001420546157040676</v>
      </c>
      <c r="F42" s="197"/>
      <c r="G42" s="196">
        <v>30.741</v>
      </c>
      <c r="H42" s="196">
        <f aca="true" t="shared" si="34" ref="H42:H49">G42+F42</f>
        <v>30.741</v>
      </c>
      <c r="I42" s="198">
        <f aca="true" t="shared" si="35" ref="I42:I49">(D42/H42-1)</f>
        <v>-0.4174880452815458</v>
      </c>
      <c r="J42" s="197"/>
      <c r="K42" s="196">
        <v>367.721</v>
      </c>
      <c r="L42" s="196">
        <f aca="true" t="shared" si="36" ref="L42:L49">K42+J42</f>
        <v>367.721</v>
      </c>
      <c r="M42" s="198">
        <f aca="true" t="shared" si="37" ref="M42:M49">(L42/$L$8)</f>
        <v>0.005220445606950603</v>
      </c>
      <c r="N42" s="197"/>
      <c r="O42" s="196">
        <v>192.83199999999997</v>
      </c>
      <c r="P42" s="196">
        <f aca="true" t="shared" si="38" ref="P42:P49">O42+N42</f>
        <v>192.83199999999997</v>
      </c>
      <c r="Q42" s="195">
        <f aca="true" t="shared" si="39" ref="Q42:Q49">(L42/P42-1)</f>
        <v>0.9069500912711588</v>
      </c>
    </row>
    <row r="43" spans="1:17" s="187" customFormat="1" ht="18" customHeight="1">
      <c r="A43" s="201" t="s">
        <v>265</v>
      </c>
      <c r="B43" s="200">
        <v>17.556</v>
      </c>
      <c r="C43" s="196">
        <v>0</v>
      </c>
      <c r="D43" s="196">
        <f t="shared" si="32"/>
        <v>17.556</v>
      </c>
      <c r="E43" s="199">
        <f t="shared" si="33"/>
        <v>0.0013927016436592456</v>
      </c>
      <c r="F43" s="197">
        <v>7.624</v>
      </c>
      <c r="G43" s="196">
        <v>0.05</v>
      </c>
      <c r="H43" s="196">
        <f t="shared" si="34"/>
        <v>7.6739999999999995</v>
      </c>
      <c r="I43" s="198">
        <f t="shared" si="35"/>
        <v>1.2877247849882725</v>
      </c>
      <c r="J43" s="197">
        <v>78.69699999999999</v>
      </c>
      <c r="K43" s="196">
        <v>0.85</v>
      </c>
      <c r="L43" s="196">
        <f t="shared" si="36"/>
        <v>79.54699999999998</v>
      </c>
      <c r="M43" s="198">
        <f t="shared" si="37"/>
        <v>0.0011293094131042273</v>
      </c>
      <c r="N43" s="197">
        <v>57.641999999999996</v>
      </c>
      <c r="O43" s="196">
        <v>0.9500000000000001</v>
      </c>
      <c r="P43" s="196">
        <f t="shared" si="38"/>
        <v>58.592</v>
      </c>
      <c r="Q43" s="195">
        <f t="shared" si="39"/>
        <v>0.35764268159475665</v>
      </c>
    </row>
    <row r="44" spans="1:17" s="187" customFormat="1" ht="18" customHeight="1">
      <c r="A44" s="201" t="s">
        <v>247</v>
      </c>
      <c r="B44" s="200">
        <v>17.495</v>
      </c>
      <c r="C44" s="196">
        <v>0</v>
      </c>
      <c r="D44" s="196">
        <f t="shared" si="32"/>
        <v>17.495</v>
      </c>
      <c r="E44" s="199">
        <f t="shared" si="33"/>
        <v>0.001387862568684125</v>
      </c>
      <c r="F44" s="197">
        <v>12.914</v>
      </c>
      <c r="G44" s="196"/>
      <c r="H44" s="196">
        <f t="shared" si="34"/>
        <v>12.914</v>
      </c>
      <c r="I44" s="198">
        <f t="shared" si="35"/>
        <v>0.35473129936503023</v>
      </c>
      <c r="J44" s="197">
        <v>87.28999999999999</v>
      </c>
      <c r="K44" s="196">
        <v>3.652</v>
      </c>
      <c r="L44" s="196">
        <f t="shared" si="36"/>
        <v>90.942</v>
      </c>
      <c r="M44" s="198">
        <f t="shared" si="37"/>
        <v>0.001291081456830863</v>
      </c>
      <c r="N44" s="197">
        <v>84.951</v>
      </c>
      <c r="O44" s="196">
        <v>2.935</v>
      </c>
      <c r="P44" s="196">
        <f t="shared" si="38"/>
        <v>87.886</v>
      </c>
      <c r="Q44" s="195">
        <f t="shared" si="39"/>
        <v>0.03477231868556996</v>
      </c>
    </row>
    <row r="45" spans="1:17" s="187" customFormat="1" ht="18" customHeight="1">
      <c r="A45" s="201" t="s">
        <v>248</v>
      </c>
      <c r="B45" s="200">
        <v>14.712</v>
      </c>
      <c r="C45" s="196">
        <v>1.5759999999999998</v>
      </c>
      <c r="D45" s="196">
        <f t="shared" si="32"/>
        <v>16.288</v>
      </c>
      <c r="E45" s="199">
        <f t="shared" si="33"/>
        <v>0.001292112347455103</v>
      </c>
      <c r="F45" s="197">
        <v>17.471</v>
      </c>
      <c r="G45" s="196">
        <v>0.068</v>
      </c>
      <c r="H45" s="196">
        <f t="shared" si="34"/>
        <v>17.539</v>
      </c>
      <c r="I45" s="198">
        <f t="shared" si="35"/>
        <v>-0.07132675751183082</v>
      </c>
      <c r="J45" s="197">
        <v>95.18400000000001</v>
      </c>
      <c r="K45" s="196">
        <v>6.455999999999999</v>
      </c>
      <c r="L45" s="196">
        <f t="shared" si="36"/>
        <v>101.64000000000001</v>
      </c>
      <c r="M45" s="198">
        <f t="shared" si="37"/>
        <v>0.0014429583610684716</v>
      </c>
      <c r="N45" s="197">
        <v>105.73600000000002</v>
      </c>
      <c r="O45" s="196">
        <v>3.3019999999999996</v>
      </c>
      <c r="P45" s="196">
        <f t="shared" si="38"/>
        <v>109.03800000000001</v>
      </c>
      <c r="Q45" s="195">
        <f t="shared" si="39"/>
        <v>-0.06784790623452375</v>
      </c>
    </row>
    <row r="46" spans="1:17" s="187" customFormat="1" ht="18" customHeight="1">
      <c r="A46" s="201" t="s">
        <v>253</v>
      </c>
      <c r="B46" s="200">
        <v>7.712</v>
      </c>
      <c r="C46" s="196">
        <v>7.967</v>
      </c>
      <c r="D46" s="196">
        <f t="shared" si="32"/>
        <v>15.678999999999998</v>
      </c>
      <c r="E46" s="199">
        <f t="shared" si="33"/>
        <v>0.0012438009268018516</v>
      </c>
      <c r="F46" s="197"/>
      <c r="G46" s="196">
        <v>3.572</v>
      </c>
      <c r="H46" s="196">
        <f t="shared" si="34"/>
        <v>3.572</v>
      </c>
      <c r="I46" s="198">
        <f t="shared" si="35"/>
        <v>3.3894176931690927</v>
      </c>
      <c r="J46" s="197">
        <v>9.785</v>
      </c>
      <c r="K46" s="196">
        <v>15.731</v>
      </c>
      <c r="L46" s="196">
        <f t="shared" si="36"/>
        <v>25.516</v>
      </c>
      <c r="M46" s="198">
        <f t="shared" si="37"/>
        <v>0.0003622444464878307</v>
      </c>
      <c r="N46" s="197">
        <v>1.8800000000000001</v>
      </c>
      <c r="O46" s="196">
        <v>13.464000000000002</v>
      </c>
      <c r="P46" s="196">
        <f t="shared" si="38"/>
        <v>15.344000000000003</v>
      </c>
      <c r="Q46" s="195">
        <f t="shared" si="39"/>
        <v>0.6629301355578723</v>
      </c>
    </row>
    <row r="47" spans="1:17" s="187" customFormat="1" ht="18" customHeight="1">
      <c r="A47" s="201" t="s">
        <v>234</v>
      </c>
      <c r="B47" s="200">
        <v>13.879999999999999</v>
      </c>
      <c r="C47" s="196">
        <v>0</v>
      </c>
      <c r="D47" s="196">
        <f t="shared" si="32"/>
        <v>13.879999999999999</v>
      </c>
      <c r="E47" s="199">
        <f t="shared" si="33"/>
        <v>0.0011010878795847758</v>
      </c>
      <c r="F47" s="197">
        <v>13.693000000000001</v>
      </c>
      <c r="G47" s="196">
        <v>0.002</v>
      </c>
      <c r="H47" s="196">
        <f t="shared" si="34"/>
        <v>13.695000000000002</v>
      </c>
      <c r="I47" s="198">
        <f t="shared" si="35"/>
        <v>0.01350857977363984</v>
      </c>
      <c r="J47" s="197">
        <v>80.32199999999999</v>
      </c>
      <c r="K47" s="196"/>
      <c r="L47" s="196">
        <f t="shared" si="36"/>
        <v>80.32199999999999</v>
      </c>
      <c r="M47" s="198">
        <f t="shared" si="37"/>
        <v>0.0011403118996235904</v>
      </c>
      <c r="N47" s="197">
        <v>55.387</v>
      </c>
      <c r="O47" s="196">
        <v>0.002</v>
      </c>
      <c r="P47" s="196">
        <f t="shared" si="38"/>
        <v>55.389</v>
      </c>
      <c r="Q47" s="195">
        <f t="shared" si="39"/>
        <v>0.45014353030385057</v>
      </c>
    </row>
    <row r="48" spans="1:17" s="187" customFormat="1" ht="18" customHeight="1">
      <c r="A48" s="455" t="s">
        <v>261</v>
      </c>
      <c r="B48" s="456">
        <v>0.168</v>
      </c>
      <c r="C48" s="457">
        <v>11.882</v>
      </c>
      <c r="D48" s="457">
        <f t="shared" si="32"/>
        <v>12.049999999999999</v>
      </c>
      <c r="E48" s="458">
        <f t="shared" si="33"/>
        <v>0.0009559156303311635</v>
      </c>
      <c r="F48" s="459">
        <v>0.237</v>
      </c>
      <c r="G48" s="457">
        <v>18.247</v>
      </c>
      <c r="H48" s="457">
        <f t="shared" si="34"/>
        <v>18.483999999999998</v>
      </c>
      <c r="I48" s="460">
        <f t="shared" si="35"/>
        <v>-0.3480848301233499</v>
      </c>
      <c r="J48" s="459">
        <v>0.7030000000000001</v>
      </c>
      <c r="K48" s="457">
        <v>98.81500000000001</v>
      </c>
      <c r="L48" s="457">
        <f t="shared" si="36"/>
        <v>99.51800000000001</v>
      </c>
      <c r="M48" s="460">
        <f t="shared" si="37"/>
        <v>0.0014128328431406154</v>
      </c>
      <c r="N48" s="459">
        <v>0.44499999999999995</v>
      </c>
      <c r="O48" s="457">
        <v>101.33600000000001</v>
      </c>
      <c r="P48" s="457">
        <f t="shared" si="38"/>
        <v>101.781</v>
      </c>
      <c r="Q48" s="461">
        <f t="shared" si="39"/>
        <v>-0.022234012241970413</v>
      </c>
    </row>
    <row r="49" spans="1:17" s="187" customFormat="1" ht="18" customHeight="1">
      <c r="A49" s="201" t="s">
        <v>252</v>
      </c>
      <c r="B49" s="200">
        <v>11.498999999999999</v>
      </c>
      <c r="C49" s="196">
        <v>0.5</v>
      </c>
      <c r="D49" s="196">
        <f t="shared" si="32"/>
        <v>11.998999999999999</v>
      </c>
      <c r="E49" s="199">
        <f t="shared" si="33"/>
        <v>0.000951869846335571</v>
      </c>
      <c r="F49" s="197">
        <v>13.236999999999998</v>
      </c>
      <c r="G49" s="196">
        <v>0.532</v>
      </c>
      <c r="H49" s="196">
        <f t="shared" si="34"/>
        <v>13.768999999999998</v>
      </c>
      <c r="I49" s="198">
        <f t="shared" si="35"/>
        <v>-0.1285496404967681</v>
      </c>
      <c r="J49" s="197">
        <v>67.544</v>
      </c>
      <c r="K49" s="196">
        <v>1</v>
      </c>
      <c r="L49" s="196">
        <f t="shared" si="36"/>
        <v>68.544</v>
      </c>
      <c r="M49" s="198">
        <f t="shared" si="37"/>
        <v>0.0009731024980428699</v>
      </c>
      <c r="N49" s="197">
        <v>79.20299999999999</v>
      </c>
      <c r="O49" s="196">
        <v>8.608999999999998</v>
      </c>
      <c r="P49" s="196">
        <f t="shared" si="38"/>
        <v>87.81199999999998</v>
      </c>
      <c r="Q49" s="195">
        <f t="shared" si="39"/>
        <v>-0.219423313442354</v>
      </c>
    </row>
    <row r="50" spans="1:17" s="187" customFormat="1" ht="18" customHeight="1">
      <c r="A50" s="201" t="s">
        <v>263</v>
      </c>
      <c r="B50" s="200">
        <v>7.619999999999999</v>
      </c>
      <c r="C50" s="196">
        <v>0</v>
      </c>
      <c r="D50" s="196">
        <f>C50+B50</f>
        <v>7.619999999999999</v>
      </c>
      <c r="E50" s="199">
        <f>D50/$D$8</f>
        <v>0.0006044877264002876</v>
      </c>
      <c r="F50" s="197">
        <v>6.602</v>
      </c>
      <c r="G50" s="196">
        <v>0.302</v>
      </c>
      <c r="H50" s="196">
        <f>G50+F50</f>
        <v>6.904</v>
      </c>
      <c r="I50" s="198">
        <f>(D50/H50-1)</f>
        <v>0.10370799536500575</v>
      </c>
      <c r="J50" s="197">
        <v>58.558000000000014</v>
      </c>
      <c r="K50" s="196">
        <v>0.065</v>
      </c>
      <c r="L50" s="196">
        <f>K50+J50</f>
        <v>58.62300000000001</v>
      </c>
      <c r="M50" s="198">
        <f>(L50/$L$8)</f>
        <v>0.0008322564738382233</v>
      </c>
      <c r="N50" s="197">
        <v>60.863</v>
      </c>
      <c r="O50" s="196">
        <v>0.382</v>
      </c>
      <c r="P50" s="196">
        <f>O50+N50</f>
        <v>61.245</v>
      </c>
      <c r="Q50" s="195">
        <f>(L50/P50-1)</f>
        <v>-0.04281165809453813</v>
      </c>
    </row>
    <row r="51" spans="1:17" s="187" customFormat="1" ht="18" customHeight="1" thickBot="1">
      <c r="A51" s="482" t="s">
        <v>267</v>
      </c>
      <c r="B51" s="483">
        <v>1224.9429999999998</v>
      </c>
      <c r="C51" s="484">
        <v>1069.4829999999977</v>
      </c>
      <c r="D51" s="484">
        <f>C51+B51</f>
        <v>2294.4259999999977</v>
      </c>
      <c r="E51" s="485">
        <f>D51/$D$8</f>
        <v>0.18201474489943634</v>
      </c>
      <c r="F51" s="486">
        <v>1237.5659999999993</v>
      </c>
      <c r="G51" s="484">
        <v>698.4539999999996</v>
      </c>
      <c r="H51" s="484">
        <f>G51+F51</f>
        <v>1936.019999999999</v>
      </c>
      <c r="I51" s="487">
        <f>(D51/H51-1)</f>
        <v>0.1851251536657672</v>
      </c>
      <c r="J51" s="486">
        <v>7377.167000000013</v>
      </c>
      <c r="K51" s="484">
        <v>5016.3590000000295</v>
      </c>
      <c r="L51" s="484">
        <f>K51+J51</f>
        <v>12393.526000000042</v>
      </c>
      <c r="M51" s="487">
        <f>(L51/$L$8)</f>
        <v>0.1759478745062923</v>
      </c>
      <c r="N51" s="486">
        <v>7641.45700000002</v>
      </c>
      <c r="O51" s="484">
        <v>4966.658000000178</v>
      </c>
      <c r="P51" s="484">
        <f>O51+N51</f>
        <v>12608.115000000198</v>
      </c>
      <c r="Q51" s="488">
        <f>(L51/P51-1)</f>
        <v>-0.017019911382482822</v>
      </c>
    </row>
    <row r="52" ht="15" thickTop="1">
      <c r="A52" s="121" t="s">
        <v>143</v>
      </c>
    </row>
    <row r="53" ht="13.5" customHeight="1">
      <c r="A53" s="121" t="s">
        <v>53</v>
      </c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</mergeCells>
  <conditionalFormatting sqref="Q52:Q65536 I52:I65536 I3 Q3">
    <cfRule type="cellIs" priority="4" dxfId="103" operator="lessThan" stopIfTrue="1">
      <formula>0</formula>
    </cfRule>
  </conditionalFormatting>
  <conditionalFormatting sqref="I8:I51 Q8:Q51">
    <cfRule type="cellIs" priority="5" dxfId="103" operator="lessThan">
      <formula>0</formula>
    </cfRule>
    <cfRule type="cellIs" priority="6" dxfId="105" operator="greaterThanOrEqual">
      <formula>0</formula>
    </cfRule>
  </conditionalFormatting>
  <conditionalFormatting sqref="I5 Q5">
    <cfRule type="cellIs" priority="1" dxfId="10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83"/>
  <sheetViews>
    <sheetView showGridLines="0" zoomScale="80" zoomScaleNormal="80" zoomScalePageLayoutView="0" workbookViewId="0" topLeftCell="A1">
      <selection activeCell="T81" sqref="T81:W81"/>
    </sheetView>
  </sheetViews>
  <sheetFormatPr defaultColWidth="8.00390625" defaultRowHeight="15"/>
  <cols>
    <col min="1" max="1" width="20.28125" style="128" customWidth="1"/>
    <col min="2" max="2" width="9.00390625" style="128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421875" style="128" customWidth="1"/>
    <col min="7" max="7" width="9.421875" style="128" bestFit="1" customWidth="1"/>
    <col min="8" max="8" width="9.28125" style="128" bestFit="1" customWidth="1"/>
    <col min="9" max="9" width="10.7109375" style="128" bestFit="1" customWidth="1"/>
    <col min="10" max="10" width="8.57421875" style="128" customWidth="1"/>
    <col min="11" max="11" width="9.7109375" style="128" bestFit="1" customWidth="1"/>
    <col min="12" max="12" width="9.28125" style="128" bestFit="1" customWidth="1"/>
    <col min="13" max="13" width="10.28125" style="128" bestFit="1" customWidth="1"/>
    <col min="14" max="15" width="11.140625" style="128" bestFit="1" customWidth="1"/>
    <col min="16" max="16" width="8.57421875" style="128" customWidth="1"/>
    <col min="17" max="17" width="10.28125" style="128" customWidth="1"/>
    <col min="18" max="18" width="11.140625" style="128" bestFit="1" customWidth="1"/>
    <col min="19" max="19" width="9.421875" style="128" bestFit="1" customWidth="1"/>
    <col min="20" max="21" width="11.140625" style="128" bestFit="1" customWidth="1"/>
    <col min="22" max="22" width="8.28125" style="128" customWidth="1"/>
    <col min="23" max="23" width="10.28125" style="128" customWidth="1"/>
    <col min="24" max="24" width="11.14062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69" t="s">
        <v>28</v>
      </c>
      <c r="Y1" s="570"/>
    </row>
    <row r="2" ht="5.25" customHeight="1" thickBot="1"/>
    <row r="3" spans="1:25" ht="24" customHeight="1" thickTop="1">
      <c r="A3" s="630" t="s">
        <v>63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2"/>
    </row>
    <row r="4" spans="1:25" ht="16.5" customHeight="1" thickBot="1">
      <c r="A4" s="641" t="s">
        <v>45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3"/>
    </row>
    <row r="5" spans="1:25" s="270" customFormat="1" ht="15.75" customHeight="1" thickBot="1" thickTop="1">
      <c r="A5" s="574" t="s">
        <v>62</v>
      </c>
      <c r="B5" s="647" t="s">
        <v>36</v>
      </c>
      <c r="C5" s="648"/>
      <c r="D5" s="648"/>
      <c r="E5" s="648"/>
      <c r="F5" s="648"/>
      <c r="G5" s="648"/>
      <c r="H5" s="648"/>
      <c r="I5" s="648"/>
      <c r="J5" s="649"/>
      <c r="K5" s="649"/>
      <c r="L5" s="649"/>
      <c r="M5" s="650"/>
      <c r="N5" s="647" t="s">
        <v>35</v>
      </c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51"/>
    </row>
    <row r="6" spans="1:25" s="168" customFormat="1" ht="26.25" customHeight="1">
      <c r="A6" s="575"/>
      <c r="B6" s="636" t="s">
        <v>156</v>
      </c>
      <c r="C6" s="637"/>
      <c r="D6" s="637"/>
      <c r="E6" s="637"/>
      <c r="F6" s="637"/>
      <c r="G6" s="633" t="s">
        <v>34</v>
      </c>
      <c r="H6" s="636" t="s">
        <v>157</v>
      </c>
      <c r="I6" s="637"/>
      <c r="J6" s="637"/>
      <c r="K6" s="637"/>
      <c r="L6" s="637"/>
      <c r="M6" s="644" t="s">
        <v>33</v>
      </c>
      <c r="N6" s="636" t="s">
        <v>158</v>
      </c>
      <c r="O6" s="637"/>
      <c r="P6" s="637"/>
      <c r="Q6" s="637"/>
      <c r="R6" s="637"/>
      <c r="S6" s="633" t="s">
        <v>34</v>
      </c>
      <c r="T6" s="636" t="s">
        <v>159</v>
      </c>
      <c r="U6" s="637"/>
      <c r="V6" s="637"/>
      <c r="W6" s="637"/>
      <c r="X6" s="637"/>
      <c r="Y6" s="638" t="s">
        <v>33</v>
      </c>
    </row>
    <row r="7" spans="1:25" s="168" customFormat="1" ht="26.25" customHeight="1">
      <c r="A7" s="576"/>
      <c r="B7" s="625" t="s">
        <v>22</v>
      </c>
      <c r="C7" s="626"/>
      <c r="D7" s="627" t="s">
        <v>21</v>
      </c>
      <c r="E7" s="626"/>
      <c r="F7" s="628" t="s">
        <v>17</v>
      </c>
      <c r="G7" s="634"/>
      <c r="H7" s="625" t="s">
        <v>22</v>
      </c>
      <c r="I7" s="626"/>
      <c r="J7" s="627" t="s">
        <v>21</v>
      </c>
      <c r="K7" s="626"/>
      <c r="L7" s="628" t="s">
        <v>17</v>
      </c>
      <c r="M7" s="645"/>
      <c r="N7" s="625" t="s">
        <v>22</v>
      </c>
      <c r="O7" s="626"/>
      <c r="P7" s="627" t="s">
        <v>21</v>
      </c>
      <c r="Q7" s="626"/>
      <c r="R7" s="628" t="s">
        <v>17</v>
      </c>
      <c r="S7" s="634"/>
      <c r="T7" s="625" t="s">
        <v>22</v>
      </c>
      <c r="U7" s="626"/>
      <c r="V7" s="627" t="s">
        <v>21</v>
      </c>
      <c r="W7" s="626"/>
      <c r="X7" s="628" t="s">
        <v>17</v>
      </c>
      <c r="Y7" s="639"/>
    </row>
    <row r="8" spans="1:25" s="266" customFormat="1" ht="21" customHeight="1" thickBot="1">
      <c r="A8" s="577"/>
      <c r="B8" s="269" t="s">
        <v>19</v>
      </c>
      <c r="C8" s="267" t="s">
        <v>18</v>
      </c>
      <c r="D8" s="268" t="s">
        <v>19</v>
      </c>
      <c r="E8" s="267" t="s">
        <v>18</v>
      </c>
      <c r="F8" s="629"/>
      <c r="G8" s="635"/>
      <c r="H8" s="269" t="s">
        <v>19</v>
      </c>
      <c r="I8" s="267" t="s">
        <v>18</v>
      </c>
      <c r="J8" s="268" t="s">
        <v>19</v>
      </c>
      <c r="K8" s="267" t="s">
        <v>18</v>
      </c>
      <c r="L8" s="629"/>
      <c r="M8" s="646"/>
      <c r="N8" s="269" t="s">
        <v>19</v>
      </c>
      <c r="O8" s="267" t="s">
        <v>18</v>
      </c>
      <c r="P8" s="268" t="s">
        <v>19</v>
      </c>
      <c r="Q8" s="267" t="s">
        <v>18</v>
      </c>
      <c r="R8" s="629"/>
      <c r="S8" s="635"/>
      <c r="T8" s="269" t="s">
        <v>19</v>
      </c>
      <c r="U8" s="267" t="s">
        <v>18</v>
      </c>
      <c r="V8" s="268" t="s">
        <v>19</v>
      </c>
      <c r="W8" s="267" t="s">
        <v>18</v>
      </c>
      <c r="X8" s="629"/>
      <c r="Y8" s="640"/>
    </row>
    <row r="9" spans="1:25" s="259" customFormat="1" ht="18" customHeight="1" thickBot="1" thickTop="1">
      <c r="A9" s="265" t="s">
        <v>24</v>
      </c>
      <c r="B9" s="263">
        <f>B10+B32+B48+B60+B73+B81</f>
        <v>402021</v>
      </c>
      <c r="C9" s="262">
        <f>C10+C32+C48+C60+C73+C81</f>
        <v>372544</v>
      </c>
      <c r="D9" s="261">
        <f>D10+D32+D48+D60+D73+D81</f>
        <v>4787</v>
      </c>
      <c r="E9" s="262">
        <f>E10+E32+E48+E60+E73+E81</f>
        <v>4438</v>
      </c>
      <c r="F9" s="261">
        <f aca="true" t="shared" si="0" ref="F9:F46">SUM(B9:E9)</f>
        <v>783790</v>
      </c>
      <c r="G9" s="264">
        <f aca="true" t="shared" si="1" ref="G9:G46">F9/$F$9</f>
        <v>1</v>
      </c>
      <c r="H9" s="263">
        <f>H10+H32+H48+H60+H73+H81</f>
        <v>350391</v>
      </c>
      <c r="I9" s="262">
        <f>I10+I32+I48+I60+I73+I81</f>
        <v>324001</v>
      </c>
      <c r="J9" s="261">
        <f>J10+J32+J48+J60+J73+J81</f>
        <v>3050</v>
      </c>
      <c r="K9" s="262">
        <f>K10+K32+K48+K60+K73+K81</f>
        <v>2006</v>
      </c>
      <c r="L9" s="261">
        <f aca="true" t="shared" si="2" ref="L9:L46">SUM(H9:K9)</f>
        <v>679448</v>
      </c>
      <c r="M9" s="475">
        <f aca="true" t="shared" si="3" ref="M9:M45">IF(ISERROR(F9/L9-1),"         /0",(F9/L9-1))</f>
        <v>0.15356877936207036</v>
      </c>
      <c r="N9" s="263">
        <f>N10+N32+N48+N60+N73+N81</f>
        <v>2092511</v>
      </c>
      <c r="O9" s="262">
        <f>O10+O32+O48+O60+O73+O81</f>
        <v>1978697</v>
      </c>
      <c r="P9" s="261">
        <f>P10+P32+P48+P60+P73+P81</f>
        <v>25280</v>
      </c>
      <c r="Q9" s="262">
        <f>Q10+Q32+Q48+Q60+Q73+Q81</f>
        <v>25483</v>
      </c>
      <c r="R9" s="261">
        <f aca="true" t="shared" si="4" ref="R9:R46">SUM(N9:Q9)</f>
        <v>4121971</v>
      </c>
      <c r="S9" s="264">
        <f aca="true" t="shared" si="5" ref="S9:S46">R9/$R$9</f>
        <v>1</v>
      </c>
      <c r="T9" s="263">
        <f>T10+T32+T48+T60+T73+T81</f>
        <v>1864563</v>
      </c>
      <c r="U9" s="262">
        <f>U10+U32+U48+U60+U73+U81</f>
        <v>1747035</v>
      </c>
      <c r="V9" s="261">
        <f>V10+V32+V48+V60+V73+V81</f>
        <v>16358</v>
      </c>
      <c r="W9" s="262">
        <f>W10+W32+W48+W60+W73+W81</f>
        <v>13624</v>
      </c>
      <c r="X9" s="261">
        <f aca="true" t="shared" si="6" ref="X9:X46">SUM(T9:W9)</f>
        <v>3641580</v>
      </c>
      <c r="Y9" s="260">
        <f aca="true" t="shared" si="7" ref="Y9:Y45">IF(ISERROR(R9/X9-1),"         /0",(R9/X9-1))</f>
        <v>0.13191828821555474</v>
      </c>
    </row>
    <row r="10" spans="1:25" s="236" customFormat="1" ht="19.5" customHeight="1">
      <c r="A10" s="243" t="s">
        <v>61</v>
      </c>
      <c r="B10" s="240">
        <f>SUM(B11:B31)</f>
        <v>134508</v>
      </c>
      <c r="C10" s="239">
        <f>SUM(C11:C31)</f>
        <v>130966</v>
      </c>
      <c r="D10" s="238">
        <f>SUM(D11:D31)</f>
        <v>101</v>
      </c>
      <c r="E10" s="239">
        <f>SUM(E11:E31)</f>
        <v>211</v>
      </c>
      <c r="F10" s="238">
        <f t="shared" si="0"/>
        <v>265786</v>
      </c>
      <c r="G10" s="241">
        <f t="shared" si="1"/>
        <v>0.33910358641983185</v>
      </c>
      <c r="H10" s="240">
        <f>SUM(H11:H31)</f>
        <v>113260</v>
      </c>
      <c r="I10" s="239">
        <f>SUM(I11:I31)</f>
        <v>109501</v>
      </c>
      <c r="J10" s="238">
        <f>SUM(J11:J31)</f>
        <v>760</v>
      </c>
      <c r="K10" s="239">
        <f>SUM(K11:K31)</f>
        <v>359</v>
      </c>
      <c r="L10" s="238">
        <f t="shared" si="2"/>
        <v>223880</v>
      </c>
      <c r="M10" s="242">
        <f t="shared" si="3"/>
        <v>0.1871806324816867</v>
      </c>
      <c r="N10" s="240">
        <f>SUM(N11:N31)</f>
        <v>665267</v>
      </c>
      <c r="O10" s="239">
        <f>SUM(O11:O31)</f>
        <v>647812</v>
      </c>
      <c r="P10" s="238">
        <f>SUM(P11:P31)</f>
        <v>557</v>
      </c>
      <c r="Q10" s="239">
        <f>SUM(Q11:Q31)</f>
        <v>708</v>
      </c>
      <c r="R10" s="238">
        <f t="shared" si="4"/>
        <v>1314344</v>
      </c>
      <c r="S10" s="241">
        <f t="shared" si="5"/>
        <v>0.31886299054505723</v>
      </c>
      <c r="T10" s="240">
        <f>SUM(T11:T31)</f>
        <v>566260</v>
      </c>
      <c r="U10" s="239">
        <f>SUM(U11:U31)</f>
        <v>551310</v>
      </c>
      <c r="V10" s="238">
        <f>SUM(V11:V31)</f>
        <v>2142</v>
      </c>
      <c r="W10" s="239">
        <f>SUM(W11:W31)</f>
        <v>1550</v>
      </c>
      <c r="X10" s="238">
        <f t="shared" si="6"/>
        <v>1121262</v>
      </c>
      <c r="Y10" s="237">
        <f t="shared" si="7"/>
        <v>0.17220060967017514</v>
      </c>
    </row>
    <row r="11" spans="1:25" ht="19.5" customHeight="1">
      <c r="A11" s="235" t="s">
        <v>268</v>
      </c>
      <c r="B11" s="233">
        <v>31068</v>
      </c>
      <c r="C11" s="230">
        <v>28595</v>
      </c>
      <c r="D11" s="229">
        <v>0</v>
      </c>
      <c r="E11" s="230">
        <v>0</v>
      </c>
      <c r="F11" s="229">
        <f t="shared" si="0"/>
        <v>59663</v>
      </c>
      <c r="G11" s="232">
        <f t="shared" si="1"/>
        <v>0.07612115490118526</v>
      </c>
      <c r="H11" s="233">
        <v>26083</v>
      </c>
      <c r="I11" s="230">
        <v>25152</v>
      </c>
      <c r="J11" s="229">
        <v>587</v>
      </c>
      <c r="K11" s="230">
        <v>164</v>
      </c>
      <c r="L11" s="229">
        <f t="shared" si="2"/>
        <v>51986</v>
      </c>
      <c r="M11" s="234">
        <f t="shared" si="3"/>
        <v>0.14767437386988802</v>
      </c>
      <c r="N11" s="233">
        <v>144128</v>
      </c>
      <c r="O11" s="230">
        <v>146316</v>
      </c>
      <c r="P11" s="229">
        <v>223</v>
      </c>
      <c r="Q11" s="230">
        <v>298</v>
      </c>
      <c r="R11" s="229">
        <f t="shared" si="4"/>
        <v>290965</v>
      </c>
      <c r="S11" s="232">
        <f t="shared" si="5"/>
        <v>0.07058880326911568</v>
      </c>
      <c r="T11" s="233">
        <v>129833</v>
      </c>
      <c r="U11" s="230">
        <v>131197</v>
      </c>
      <c r="V11" s="229">
        <v>1345</v>
      </c>
      <c r="W11" s="230">
        <v>853</v>
      </c>
      <c r="X11" s="229">
        <f t="shared" si="6"/>
        <v>263228</v>
      </c>
      <c r="Y11" s="228">
        <f t="shared" si="7"/>
        <v>0.10537252875833869</v>
      </c>
    </row>
    <row r="12" spans="1:25" ht="19.5" customHeight="1">
      <c r="A12" s="235" t="s">
        <v>269</v>
      </c>
      <c r="B12" s="233">
        <v>11865</v>
      </c>
      <c r="C12" s="230">
        <v>11282</v>
      </c>
      <c r="D12" s="229">
        <v>0</v>
      </c>
      <c r="E12" s="230">
        <v>0</v>
      </c>
      <c r="F12" s="229">
        <f t="shared" si="0"/>
        <v>23147</v>
      </c>
      <c r="G12" s="232">
        <f t="shared" si="1"/>
        <v>0.02953214508988377</v>
      </c>
      <c r="H12" s="233">
        <v>11516</v>
      </c>
      <c r="I12" s="230">
        <v>10343</v>
      </c>
      <c r="J12" s="229"/>
      <c r="K12" s="230"/>
      <c r="L12" s="229">
        <f t="shared" si="2"/>
        <v>21859</v>
      </c>
      <c r="M12" s="234">
        <f t="shared" si="3"/>
        <v>0.05892309803742157</v>
      </c>
      <c r="N12" s="233">
        <v>67222</v>
      </c>
      <c r="O12" s="230">
        <v>63942</v>
      </c>
      <c r="P12" s="229"/>
      <c r="Q12" s="230">
        <v>78</v>
      </c>
      <c r="R12" s="229">
        <f t="shared" si="4"/>
        <v>131242</v>
      </c>
      <c r="S12" s="232">
        <f t="shared" si="5"/>
        <v>0.03183962235542172</v>
      </c>
      <c r="T12" s="233">
        <v>49476</v>
      </c>
      <c r="U12" s="230">
        <v>49349</v>
      </c>
      <c r="V12" s="229"/>
      <c r="W12" s="230"/>
      <c r="X12" s="229">
        <f t="shared" si="6"/>
        <v>98825</v>
      </c>
      <c r="Y12" s="228">
        <f t="shared" si="7"/>
        <v>0.3280242853528965</v>
      </c>
    </row>
    <row r="13" spans="1:25" ht="19.5" customHeight="1">
      <c r="A13" s="235" t="s">
        <v>270</v>
      </c>
      <c r="B13" s="233">
        <v>11461</v>
      </c>
      <c r="C13" s="230">
        <v>11557</v>
      </c>
      <c r="D13" s="229">
        <v>6</v>
      </c>
      <c r="E13" s="230">
        <v>0</v>
      </c>
      <c r="F13" s="229">
        <f t="shared" si="0"/>
        <v>23024</v>
      </c>
      <c r="G13" s="232">
        <f t="shared" si="1"/>
        <v>0.029375215300016588</v>
      </c>
      <c r="H13" s="233">
        <v>9105</v>
      </c>
      <c r="I13" s="230">
        <v>9129</v>
      </c>
      <c r="J13" s="229">
        <v>0</v>
      </c>
      <c r="K13" s="230">
        <v>38</v>
      </c>
      <c r="L13" s="229">
        <f t="shared" si="2"/>
        <v>18272</v>
      </c>
      <c r="M13" s="234">
        <f t="shared" si="3"/>
        <v>0.26007005253940463</v>
      </c>
      <c r="N13" s="233">
        <v>50150</v>
      </c>
      <c r="O13" s="230">
        <v>51529</v>
      </c>
      <c r="P13" s="229">
        <v>122</v>
      </c>
      <c r="Q13" s="230">
        <v>12</v>
      </c>
      <c r="R13" s="229">
        <f t="shared" si="4"/>
        <v>101813</v>
      </c>
      <c r="S13" s="232">
        <f t="shared" si="5"/>
        <v>0.024700076735134722</v>
      </c>
      <c r="T13" s="233">
        <v>46596</v>
      </c>
      <c r="U13" s="230">
        <v>46224</v>
      </c>
      <c r="V13" s="229">
        <v>194</v>
      </c>
      <c r="W13" s="230">
        <v>124</v>
      </c>
      <c r="X13" s="229">
        <f t="shared" si="6"/>
        <v>93138</v>
      </c>
      <c r="Y13" s="228">
        <f t="shared" si="7"/>
        <v>0.09314136013227681</v>
      </c>
    </row>
    <row r="14" spans="1:25" ht="19.5" customHeight="1">
      <c r="A14" s="235" t="s">
        <v>271</v>
      </c>
      <c r="B14" s="233">
        <v>9329</v>
      </c>
      <c r="C14" s="230">
        <v>9396</v>
      </c>
      <c r="D14" s="229">
        <v>80</v>
      </c>
      <c r="E14" s="230">
        <v>111</v>
      </c>
      <c r="F14" s="229">
        <f t="shared" si="0"/>
        <v>18916</v>
      </c>
      <c r="G14" s="232">
        <f t="shared" si="1"/>
        <v>0.024134015488842676</v>
      </c>
      <c r="H14" s="233">
        <v>8994</v>
      </c>
      <c r="I14" s="230">
        <v>7774</v>
      </c>
      <c r="J14" s="229">
        <v>2</v>
      </c>
      <c r="K14" s="230"/>
      <c r="L14" s="229">
        <f t="shared" si="2"/>
        <v>16770</v>
      </c>
      <c r="M14" s="234">
        <f t="shared" si="3"/>
        <v>0.12796660703637452</v>
      </c>
      <c r="N14" s="233">
        <v>44627</v>
      </c>
      <c r="O14" s="230">
        <v>47116</v>
      </c>
      <c r="P14" s="229">
        <v>80</v>
      </c>
      <c r="Q14" s="230">
        <v>113</v>
      </c>
      <c r="R14" s="229">
        <f t="shared" si="4"/>
        <v>91936</v>
      </c>
      <c r="S14" s="232">
        <f t="shared" si="5"/>
        <v>0.022303892967708894</v>
      </c>
      <c r="T14" s="233">
        <v>35743</v>
      </c>
      <c r="U14" s="230">
        <v>37114</v>
      </c>
      <c r="V14" s="229">
        <v>2</v>
      </c>
      <c r="W14" s="230"/>
      <c r="X14" s="229">
        <f t="shared" si="6"/>
        <v>72859</v>
      </c>
      <c r="Y14" s="228">
        <f t="shared" si="7"/>
        <v>0.2618345022577855</v>
      </c>
    </row>
    <row r="15" spans="1:25" ht="19.5" customHeight="1">
      <c r="A15" s="235" t="s">
        <v>272</v>
      </c>
      <c r="B15" s="233">
        <v>8018</v>
      </c>
      <c r="C15" s="230">
        <v>8520</v>
      </c>
      <c r="D15" s="229">
        <v>0</v>
      </c>
      <c r="E15" s="230">
        <v>0</v>
      </c>
      <c r="F15" s="229">
        <f t="shared" si="0"/>
        <v>16538</v>
      </c>
      <c r="G15" s="232">
        <f t="shared" si="1"/>
        <v>0.021100039551410453</v>
      </c>
      <c r="H15" s="233">
        <v>8106</v>
      </c>
      <c r="I15" s="230">
        <v>8277</v>
      </c>
      <c r="J15" s="229"/>
      <c r="K15" s="230">
        <v>46</v>
      </c>
      <c r="L15" s="229">
        <f t="shared" si="2"/>
        <v>16429</v>
      </c>
      <c r="M15" s="234">
        <f t="shared" si="3"/>
        <v>0.006634609531925184</v>
      </c>
      <c r="N15" s="233">
        <v>42498</v>
      </c>
      <c r="O15" s="230">
        <v>43171</v>
      </c>
      <c r="P15" s="229">
        <v>8</v>
      </c>
      <c r="Q15" s="230">
        <v>2</v>
      </c>
      <c r="R15" s="229">
        <f t="shared" si="4"/>
        <v>85679</v>
      </c>
      <c r="S15" s="232">
        <f t="shared" si="5"/>
        <v>0.020785929837934328</v>
      </c>
      <c r="T15" s="233">
        <v>40580</v>
      </c>
      <c r="U15" s="230">
        <v>40655</v>
      </c>
      <c r="V15" s="229">
        <v>114</v>
      </c>
      <c r="W15" s="230">
        <v>178</v>
      </c>
      <c r="X15" s="229">
        <f t="shared" si="6"/>
        <v>81527</v>
      </c>
      <c r="Y15" s="228">
        <f t="shared" si="7"/>
        <v>0.05092791345198533</v>
      </c>
    </row>
    <row r="16" spans="1:25" ht="19.5" customHeight="1">
      <c r="A16" s="235" t="s">
        <v>273</v>
      </c>
      <c r="B16" s="233">
        <v>8087</v>
      </c>
      <c r="C16" s="230">
        <v>7948</v>
      </c>
      <c r="D16" s="229">
        <v>0</v>
      </c>
      <c r="E16" s="230">
        <v>0</v>
      </c>
      <c r="F16" s="229">
        <f>SUM(B16:E16)</f>
        <v>16035</v>
      </c>
      <c r="G16" s="232">
        <f>F16/$F$9</f>
        <v>0.02045828602049018</v>
      </c>
      <c r="H16" s="233">
        <v>5220</v>
      </c>
      <c r="I16" s="230">
        <v>5089</v>
      </c>
      <c r="J16" s="229">
        <v>118</v>
      </c>
      <c r="K16" s="230">
        <v>14</v>
      </c>
      <c r="L16" s="229">
        <f>SUM(H16:K16)</f>
        <v>10441</v>
      </c>
      <c r="M16" s="234">
        <f>IF(ISERROR(F16/L16-1),"         /0",(F16/L16-1))</f>
        <v>0.5357724355904607</v>
      </c>
      <c r="N16" s="233">
        <v>35108</v>
      </c>
      <c r="O16" s="230">
        <v>34914</v>
      </c>
      <c r="P16" s="229"/>
      <c r="Q16" s="230"/>
      <c r="R16" s="229">
        <f>SUM(N16:Q16)</f>
        <v>70022</v>
      </c>
      <c r="S16" s="232">
        <f>R16/$R$9</f>
        <v>0.016987504278899584</v>
      </c>
      <c r="T16" s="233">
        <v>28929</v>
      </c>
      <c r="U16" s="230">
        <v>28469</v>
      </c>
      <c r="V16" s="229">
        <v>118</v>
      </c>
      <c r="W16" s="230">
        <v>14</v>
      </c>
      <c r="X16" s="229">
        <f>SUM(T16:W16)</f>
        <v>57530</v>
      </c>
      <c r="Y16" s="228">
        <f>IF(ISERROR(R16/X16-1),"         /0",(R16/X16-1))</f>
        <v>0.2171388840604902</v>
      </c>
    </row>
    <row r="17" spans="1:25" ht="19.5" customHeight="1">
      <c r="A17" s="235" t="s">
        <v>274</v>
      </c>
      <c r="B17" s="233">
        <v>7030</v>
      </c>
      <c r="C17" s="230">
        <v>7698</v>
      </c>
      <c r="D17" s="229">
        <v>0</v>
      </c>
      <c r="E17" s="230">
        <v>0</v>
      </c>
      <c r="F17" s="229">
        <f>SUM(B17:E17)</f>
        <v>14728</v>
      </c>
      <c r="G17" s="232">
        <f>F17/$F$9</f>
        <v>0.018790747521657585</v>
      </c>
      <c r="H17" s="233">
        <v>7094</v>
      </c>
      <c r="I17" s="230">
        <v>7690</v>
      </c>
      <c r="J17" s="229"/>
      <c r="K17" s="230"/>
      <c r="L17" s="229">
        <f>SUM(H17:K17)</f>
        <v>14784</v>
      </c>
      <c r="M17" s="234">
        <f>IF(ISERROR(F17/L17-1),"         /0",(F17/L17-1))</f>
        <v>-0.0037878787878787845</v>
      </c>
      <c r="N17" s="233">
        <v>42177</v>
      </c>
      <c r="O17" s="230">
        <v>44190</v>
      </c>
      <c r="P17" s="229"/>
      <c r="Q17" s="230"/>
      <c r="R17" s="229">
        <f>SUM(N17:Q17)</f>
        <v>86367</v>
      </c>
      <c r="S17" s="232">
        <f>R17/$R$9</f>
        <v>0.020952840279565284</v>
      </c>
      <c r="T17" s="233">
        <v>38563</v>
      </c>
      <c r="U17" s="230">
        <v>40634</v>
      </c>
      <c r="V17" s="229"/>
      <c r="W17" s="230"/>
      <c r="X17" s="229">
        <f>SUM(T17:W17)</f>
        <v>79197</v>
      </c>
      <c r="Y17" s="228">
        <f>IF(ISERROR(R17/X17-1),"         /0",(R17/X17-1))</f>
        <v>0.09053373233834616</v>
      </c>
    </row>
    <row r="18" spans="1:25" ht="19.5" customHeight="1">
      <c r="A18" s="235" t="s">
        <v>275</v>
      </c>
      <c r="B18" s="233">
        <v>5408</v>
      </c>
      <c r="C18" s="230">
        <v>4581</v>
      </c>
      <c r="D18" s="229">
        <v>1</v>
      </c>
      <c r="E18" s="230">
        <v>1</v>
      </c>
      <c r="F18" s="229">
        <f>SUM(B18:E18)</f>
        <v>9991</v>
      </c>
      <c r="G18" s="232">
        <f>F18/$F$9</f>
        <v>0.012747036833845801</v>
      </c>
      <c r="H18" s="233">
        <v>3493</v>
      </c>
      <c r="I18" s="230">
        <v>3731</v>
      </c>
      <c r="J18" s="229">
        <v>1</v>
      </c>
      <c r="K18" s="230">
        <v>1</v>
      </c>
      <c r="L18" s="229">
        <f>SUM(H18:K18)</f>
        <v>7226</v>
      </c>
      <c r="M18" s="234">
        <f>IF(ISERROR(F18/L18-1),"         /0",(F18/L18-1))</f>
        <v>0.3826460005535566</v>
      </c>
      <c r="N18" s="233">
        <v>25923</v>
      </c>
      <c r="O18" s="230">
        <v>23445</v>
      </c>
      <c r="P18" s="229">
        <v>8</v>
      </c>
      <c r="Q18" s="230">
        <v>6</v>
      </c>
      <c r="R18" s="229">
        <f>SUM(N18:Q18)</f>
        <v>49382</v>
      </c>
      <c r="S18" s="232">
        <f>R18/$R$9</f>
        <v>0.011980191029970857</v>
      </c>
      <c r="T18" s="233">
        <v>21686</v>
      </c>
      <c r="U18" s="230">
        <v>20048</v>
      </c>
      <c r="V18" s="229">
        <v>3</v>
      </c>
      <c r="W18" s="230">
        <v>1</v>
      </c>
      <c r="X18" s="229">
        <f>SUM(T18:W18)</f>
        <v>41738</v>
      </c>
      <c r="Y18" s="228">
        <f>IF(ISERROR(R18/X18-1),"         /0",(R18/X18-1))</f>
        <v>0.1831424601082945</v>
      </c>
    </row>
    <row r="19" spans="1:25" ht="19.5" customHeight="1">
      <c r="A19" s="235" t="s">
        <v>276</v>
      </c>
      <c r="B19" s="233">
        <v>2353</v>
      </c>
      <c r="C19" s="230">
        <v>6068</v>
      </c>
      <c r="D19" s="229">
        <v>0</v>
      </c>
      <c r="E19" s="230">
        <v>0</v>
      </c>
      <c r="F19" s="229">
        <f t="shared" si="0"/>
        <v>8421</v>
      </c>
      <c r="G19" s="232">
        <f t="shared" si="1"/>
        <v>0.010743949272126463</v>
      </c>
      <c r="H19" s="233">
        <v>1739</v>
      </c>
      <c r="I19" s="230">
        <v>4921</v>
      </c>
      <c r="J19" s="229"/>
      <c r="K19" s="230"/>
      <c r="L19" s="229">
        <f t="shared" si="2"/>
        <v>6660</v>
      </c>
      <c r="M19" s="234">
        <f t="shared" si="3"/>
        <v>0.2644144144144145</v>
      </c>
      <c r="N19" s="233">
        <v>9286</v>
      </c>
      <c r="O19" s="230">
        <v>21374</v>
      </c>
      <c r="P19" s="229"/>
      <c r="Q19" s="230"/>
      <c r="R19" s="229">
        <f t="shared" si="4"/>
        <v>30660</v>
      </c>
      <c r="S19" s="232">
        <f t="shared" si="5"/>
        <v>0.007438189157565641</v>
      </c>
      <c r="T19" s="233">
        <v>8590</v>
      </c>
      <c r="U19" s="230">
        <v>19847</v>
      </c>
      <c r="V19" s="229"/>
      <c r="W19" s="230"/>
      <c r="X19" s="229">
        <f t="shared" si="6"/>
        <v>28437</v>
      </c>
      <c r="Y19" s="228">
        <f t="shared" si="7"/>
        <v>0.0781728030382951</v>
      </c>
    </row>
    <row r="20" spans="1:25" ht="19.5" customHeight="1">
      <c r="A20" s="235" t="s">
        <v>277</v>
      </c>
      <c r="B20" s="233">
        <v>4058</v>
      </c>
      <c r="C20" s="230">
        <v>3866</v>
      </c>
      <c r="D20" s="229">
        <v>2</v>
      </c>
      <c r="E20" s="230">
        <v>0</v>
      </c>
      <c r="F20" s="229">
        <f>SUM(B20:E20)</f>
        <v>7926</v>
      </c>
      <c r="G20" s="232">
        <f>F20/$F$9</f>
        <v>0.010112402556807308</v>
      </c>
      <c r="H20" s="233">
        <v>3899</v>
      </c>
      <c r="I20" s="230">
        <v>3757</v>
      </c>
      <c r="J20" s="229"/>
      <c r="K20" s="230">
        <v>4</v>
      </c>
      <c r="L20" s="229">
        <f>SUM(H20:K20)</f>
        <v>7660</v>
      </c>
      <c r="M20" s="234">
        <f>IF(ISERROR(F20/L20-1),"         /0",(F20/L20-1))</f>
        <v>0.034725848563968764</v>
      </c>
      <c r="N20" s="233">
        <v>21051</v>
      </c>
      <c r="O20" s="230">
        <v>20516</v>
      </c>
      <c r="P20" s="229">
        <v>10</v>
      </c>
      <c r="Q20" s="230">
        <v>5</v>
      </c>
      <c r="R20" s="229">
        <f>SUM(N20:Q20)</f>
        <v>41582</v>
      </c>
      <c r="S20" s="232">
        <f>R20/$R$9</f>
        <v>0.010087892418457093</v>
      </c>
      <c r="T20" s="233">
        <v>19871</v>
      </c>
      <c r="U20" s="230">
        <v>19402</v>
      </c>
      <c r="V20" s="229">
        <v>111</v>
      </c>
      <c r="W20" s="230">
        <v>152</v>
      </c>
      <c r="X20" s="229">
        <f>SUM(T20:W20)</f>
        <v>39536</v>
      </c>
      <c r="Y20" s="228">
        <f>IF(ISERROR(R20/X20-1),"         /0",(R20/X20-1))</f>
        <v>0.051750303520841756</v>
      </c>
    </row>
    <row r="21" spans="1:25" ht="19.5" customHeight="1">
      <c r="A21" s="235" t="s">
        <v>278</v>
      </c>
      <c r="B21" s="233">
        <v>3317</v>
      </c>
      <c r="C21" s="230">
        <v>3970</v>
      </c>
      <c r="D21" s="229">
        <v>0</v>
      </c>
      <c r="E21" s="230">
        <v>0</v>
      </c>
      <c r="F21" s="229">
        <f>SUM(B21:E21)</f>
        <v>7287</v>
      </c>
      <c r="G21" s="232">
        <f>F21/$F$9</f>
        <v>0.009297133160668035</v>
      </c>
      <c r="H21" s="233">
        <v>3107</v>
      </c>
      <c r="I21" s="230">
        <v>3117</v>
      </c>
      <c r="J21" s="229"/>
      <c r="K21" s="230"/>
      <c r="L21" s="229">
        <f>SUM(H21:K21)</f>
        <v>6224</v>
      </c>
      <c r="M21" s="234">
        <f>IF(ISERROR(F21/L21-1),"         /0",(F21/L21-1))</f>
        <v>0.1707904884318765</v>
      </c>
      <c r="N21" s="233">
        <v>16919</v>
      </c>
      <c r="O21" s="230">
        <v>17614</v>
      </c>
      <c r="P21" s="229"/>
      <c r="Q21" s="230"/>
      <c r="R21" s="229">
        <f>SUM(N21:Q21)</f>
        <v>34533</v>
      </c>
      <c r="S21" s="232">
        <f>R21/$R$9</f>
        <v>0.008377788198898051</v>
      </c>
      <c r="T21" s="233">
        <v>15667</v>
      </c>
      <c r="U21" s="230">
        <v>16958</v>
      </c>
      <c r="V21" s="229"/>
      <c r="W21" s="230"/>
      <c r="X21" s="229">
        <f>SUM(T21:W21)</f>
        <v>32625</v>
      </c>
      <c r="Y21" s="228">
        <f>IF(ISERROR(R21/X21-1),"         /0",(R21/X21-1))</f>
        <v>0.058482758620689745</v>
      </c>
    </row>
    <row r="22" spans="1:25" ht="19.5" customHeight="1">
      <c r="A22" s="235" t="s">
        <v>279</v>
      </c>
      <c r="B22" s="233">
        <v>3311</v>
      </c>
      <c r="C22" s="230">
        <v>3479</v>
      </c>
      <c r="D22" s="229">
        <v>0</v>
      </c>
      <c r="E22" s="230">
        <v>0</v>
      </c>
      <c r="F22" s="229">
        <f t="shared" si="0"/>
        <v>6790</v>
      </c>
      <c r="G22" s="232">
        <f t="shared" si="1"/>
        <v>0.008663034741448602</v>
      </c>
      <c r="H22" s="233">
        <v>3217</v>
      </c>
      <c r="I22" s="230">
        <v>2517</v>
      </c>
      <c r="J22" s="229"/>
      <c r="K22" s="230"/>
      <c r="L22" s="229">
        <f t="shared" si="2"/>
        <v>5734</v>
      </c>
      <c r="M22" s="234">
        <f t="shared" si="3"/>
        <v>0.1841646320195327</v>
      </c>
      <c r="N22" s="233">
        <v>20537</v>
      </c>
      <c r="O22" s="230">
        <v>15664</v>
      </c>
      <c r="P22" s="229"/>
      <c r="Q22" s="230"/>
      <c r="R22" s="229">
        <f t="shared" si="4"/>
        <v>36201</v>
      </c>
      <c r="S22" s="232">
        <f t="shared" si="5"/>
        <v>0.008782448978898688</v>
      </c>
      <c r="T22" s="233">
        <v>19954</v>
      </c>
      <c r="U22" s="230">
        <v>13782</v>
      </c>
      <c r="V22" s="229"/>
      <c r="W22" s="230"/>
      <c r="X22" s="229">
        <f t="shared" si="6"/>
        <v>33736</v>
      </c>
      <c r="Y22" s="228">
        <f t="shared" si="7"/>
        <v>0.07306734645482571</v>
      </c>
    </row>
    <row r="23" spans="1:25" ht="19.5" customHeight="1">
      <c r="A23" s="235" t="s">
        <v>280</v>
      </c>
      <c r="B23" s="233">
        <v>3107</v>
      </c>
      <c r="C23" s="230">
        <v>2673</v>
      </c>
      <c r="D23" s="229">
        <v>4</v>
      </c>
      <c r="E23" s="230">
        <v>0</v>
      </c>
      <c r="F23" s="229">
        <f t="shared" si="0"/>
        <v>5784</v>
      </c>
      <c r="G23" s="232">
        <f t="shared" si="1"/>
        <v>0.0073795276796080585</v>
      </c>
      <c r="H23" s="233">
        <v>3238</v>
      </c>
      <c r="I23" s="230">
        <v>2831</v>
      </c>
      <c r="J23" s="229"/>
      <c r="K23" s="230">
        <v>2</v>
      </c>
      <c r="L23" s="229">
        <f t="shared" si="2"/>
        <v>6071</v>
      </c>
      <c r="M23" s="234">
        <f t="shared" si="3"/>
        <v>-0.04727392521825069</v>
      </c>
      <c r="N23" s="233">
        <v>16315</v>
      </c>
      <c r="O23" s="230">
        <v>15097</v>
      </c>
      <c r="P23" s="229">
        <v>7</v>
      </c>
      <c r="Q23" s="230">
        <v>1</v>
      </c>
      <c r="R23" s="229">
        <f t="shared" si="4"/>
        <v>31420</v>
      </c>
      <c r="S23" s="232">
        <f t="shared" si="5"/>
        <v>0.007622566970995187</v>
      </c>
      <c r="T23" s="233">
        <v>16757</v>
      </c>
      <c r="U23" s="230">
        <v>14871</v>
      </c>
      <c r="V23" s="229">
        <v>1</v>
      </c>
      <c r="W23" s="230">
        <v>17</v>
      </c>
      <c r="X23" s="229">
        <f t="shared" si="6"/>
        <v>31646</v>
      </c>
      <c r="Y23" s="228">
        <f t="shared" si="7"/>
        <v>-0.007141502875560923</v>
      </c>
    </row>
    <row r="24" spans="1:25" ht="19.5" customHeight="1">
      <c r="A24" s="235" t="s">
        <v>281</v>
      </c>
      <c r="B24" s="233">
        <v>2922</v>
      </c>
      <c r="C24" s="230">
        <v>2660</v>
      </c>
      <c r="D24" s="229">
        <v>0</v>
      </c>
      <c r="E24" s="230">
        <v>0</v>
      </c>
      <c r="F24" s="229">
        <f t="shared" si="0"/>
        <v>5582</v>
      </c>
      <c r="G24" s="232">
        <f t="shared" si="1"/>
        <v>0.007121805585679838</v>
      </c>
      <c r="H24" s="233">
        <v>2050</v>
      </c>
      <c r="I24" s="230">
        <v>2019</v>
      </c>
      <c r="J24" s="229"/>
      <c r="K24" s="230"/>
      <c r="L24" s="229">
        <f t="shared" si="2"/>
        <v>4069</v>
      </c>
      <c r="M24" s="234">
        <f t="shared" si="3"/>
        <v>0.3718358318997297</v>
      </c>
      <c r="N24" s="233">
        <v>13099</v>
      </c>
      <c r="O24" s="230">
        <v>11874</v>
      </c>
      <c r="P24" s="229"/>
      <c r="Q24" s="230"/>
      <c r="R24" s="229">
        <f t="shared" si="4"/>
        <v>24973</v>
      </c>
      <c r="S24" s="232">
        <f t="shared" si="5"/>
        <v>0.006058509387863233</v>
      </c>
      <c r="T24" s="233">
        <v>10782</v>
      </c>
      <c r="U24" s="230">
        <v>10288</v>
      </c>
      <c r="V24" s="229"/>
      <c r="W24" s="230"/>
      <c r="X24" s="229">
        <f t="shared" si="6"/>
        <v>21070</v>
      </c>
      <c r="Y24" s="228">
        <f t="shared" si="7"/>
        <v>0.18523967726625523</v>
      </c>
    </row>
    <row r="25" spans="1:25" ht="19.5" customHeight="1">
      <c r="A25" s="235" t="s">
        <v>282</v>
      </c>
      <c r="B25" s="233">
        <v>2765</v>
      </c>
      <c r="C25" s="230">
        <v>2674</v>
      </c>
      <c r="D25" s="229">
        <v>0</v>
      </c>
      <c r="E25" s="230">
        <v>41</v>
      </c>
      <c r="F25" s="229">
        <f t="shared" si="0"/>
        <v>5480</v>
      </c>
      <c r="G25" s="232">
        <f t="shared" si="1"/>
        <v>0.0069916686867655875</v>
      </c>
      <c r="H25" s="233">
        <v>3062</v>
      </c>
      <c r="I25" s="230">
        <v>2782</v>
      </c>
      <c r="J25" s="229">
        <v>18</v>
      </c>
      <c r="K25" s="230"/>
      <c r="L25" s="229">
        <f t="shared" si="2"/>
        <v>5862</v>
      </c>
      <c r="M25" s="234">
        <f t="shared" si="3"/>
        <v>-0.06516547253497096</v>
      </c>
      <c r="N25" s="233">
        <v>13916</v>
      </c>
      <c r="O25" s="230">
        <v>12210</v>
      </c>
      <c r="P25" s="229">
        <v>28</v>
      </c>
      <c r="Q25" s="230">
        <v>47</v>
      </c>
      <c r="R25" s="229">
        <f t="shared" si="4"/>
        <v>26201</v>
      </c>
      <c r="S25" s="232">
        <f t="shared" si="5"/>
        <v>0.006356425117983605</v>
      </c>
      <c r="T25" s="233">
        <v>11253</v>
      </c>
      <c r="U25" s="230">
        <v>9958</v>
      </c>
      <c r="V25" s="229">
        <v>23</v>
      </c>
      <c r="W25" s="230"/>
      <c r="X25" s="229">
        <f t="shared" si="6"/>
        <v>21234</v>
      </c>
      <c r="Y25" s="228">
        <f t="shared" si="7"/>
        <v>0.23391730243948383</v>
      </c>
    </row>
    <row r="26" spans="1:25" ht="19.5" customHeight="1">
      <c r="A26" s="235" t="s">
        <v>283</v>
      </c>
      <c r="B26" s="233">
        <v>2074</v>
      </c>
      <c r="C26" s="230">
        <v>2180</v>
      </c>
      <c r="D26" s="229">
        <v>0</v>
      </c>
      <c r="E26" s="230">
        <v>0</v>
      </c>
      <c r="F26" s="229">
        <f t="shared" si="0"/>
        <v>4254</v>
      </c>
      <c r="G26" s="232">
        <f t="shared" si="1"/>
        <v>0.005427474195894308</v>
      </c>
      <c r="H26" s="233">
        <v>1786</v>
      </c>
      <c r="I26" s="230">
        <v>1923</v>
      </c>
      <c r="J26" s="229"/>
      <c r="K26" s="230"/>
      <c r="L26" s="229">
        <f t="shared" si="2"/>
        <v>3709</v>
      </c>
      <c r="M26" s="234">
        <f t="shared" si="3"/>
        <v>0.14693987597735236</v>
      </c>
      <c r="N26" s="233">
        <v>12751</v>
      </c>
      <c r="O26" s="230">
        <v>12840</v>
      </c>
      <c r="P26" s="229">
        <v>9</v>
      </c>
      <c r="Q26" s="230">
        <v>1</v>
      </c>
      <c r="R26" s="229">
        <f t="shared" si="4"/>
        <v>25601</v>
      </c>
      <c r="S26" s="232">
        <f t="shared" si="5"/>
        <v>0.0062108636863287</v>
      </c>
      <c r="T26" s="233">
        <v>12810</v>
      </c>
      <c r="U26" s="230">
        <v>12303</v>
      </c>
      <c r="V26" s="229"/>
      <c r="W26" s="230"/>
      <c r="X26" s="229">
        <f t="shared" si="6"/>
        <v>25113</v>
      </c>
      <c r="Y26" s="228">
        <f t="shared" si="7"/>
        <v>0.019432166606936585</v>
      </c>
    </row>
    <row r="27" spans="1:25" ht="19.5" customHeight="1">
      <c r="A27" s="235" t="s">
        <v>284</v>
      </c>
      <c r="B27" s="233">
        <v>1147</v>
      </c>
      <c r="C27" s="230">
        <v>1175</v>
      </c>
      <c r="D27" s="229">
        <v>0</v>
      </c>
      <c r="E27" s="230">
        <v>23</v>
      </c>
      <c r="F27" s="229">
        <f t="shared" si="0"/>
        <v>2345</v>
      </c>
      <c r="G27" s="232">
        <f t="shared" si="1"/>
        <v>0.00299187282307761</v>
      </c>
      <c r="H27" s="233">
        <v>1087</v>
      </c>
      <c r="I27" s="230">
        <v>1265</v>
      </c>
      <c r="J27" s="229"/>
      <c r="K27" s="230"/>
      <c r="L27" s="229">
        <f t="shared" si="2"/>
        <v>2352</v>
      </c>
      <c r="M27" s="234">
        <f t="shared" si="3"/>
        <v>-0.0029761904761904656</v>
      </c>
      <c r="N27" s="233">
        <v>7629</v>
      </c>
      <c r="O27" s="230">
        <v>6072</v>
      </c>
      <c r="P27" s="229">
        <v>8</v>
      </c>
      <c r="Q27" s="230">
        <v>23</v>
      </c>
      <c r="R27" s="229">
        <f t="shared" si="4"/>
        <v>13732</v>
      </c>
      <c r="S27" s="232">
        <f t="shared" si="5"/>
        <v>0.00333141596580859</v>
      </c>
      <c r="T27" s="233">
        <v>6343</v>
      </c>
      <c r="U27" s="230">
        <v>5999</v>
      </c>
      <c r="V27" s="229">
        <v>91</v>
      </c>
      <c r="W27" s="230"/>
      <c r="X27" s="229">
        <f t="shared" si="6"/>
        <v>12433</v>
      </c>
      <c r="Y27" s="228">
        <f t="shared" si="7"/>
        <v>0.10448001286897779</v>
      </c>
    </row>
    <row r="28" spans="1:25" ht="19.5" customHeight="1">
      <c r="A28" s="235" t="s">
        <v>285</v>
      </c>
      <c r="B28" s="233">
        <v>1582</v>
      </c>
      <c r="C28" s="230">
        <v>729</v>
      </c>
      <c r="D28" s="229">
        <v>0</v>
      </c>
      <c r="E28" s="230">
        <v>0</v>
      </c>
      <c r="F28" s="229">
        <f t="shared" si="0"/>
        <v>2311</v>
      </c>
      <c r="G28" s="232">
        <f t="shared" si="1"/>
        <v>0.00294849385677286</v>
      </c>
      <c r="H28" s="233">
        <v>377</v>
      </c>
      <c r="I28" s="230"/>
      <c r="J28" s="229"/>
      <c r="K28" s="230"/>
      <c r="L28" s="229">
        <f t="shared" si="2"/>
        <v>377</v>
      </c>
      <c r="M28" s="234">
        <f t="shared" si="3"/>
        <v>5.129973474801061</v>
      </c>
      <c r="N28" s="233">
        <v>5553</v>
      </c>
      <c r="O28" s="230">
        <v>3662</v>
      </c>
      <c r="P28" s="229"/>
      <c r="Q28" s="230"/>
      <c r="R28" s="229">
        <f t="shared" si="4"/>
        <v>9215</v>
      </c>
      <c r="S28" s="232">
        <f t="shared" si="5"/>
        <v>0.0022355809878332475</v>
      </c>
      <c r="T28" s="233">
        <v>1867</v>
      </c>
      <c r="U28" s="230">
        <v>0</v>
      </c>
      <c r="V28" s="229"/>
      <c r="W28" s="230"/>
      <c r="X28" s="229">
        <f t="shared" si="6"/>
        <v>1867</v>
      </c>
      <c r="Y28" s="228">
        <f t="shared" si="7"/>
        <v>3.9357257632565616</v>
      </c>
    </row>
    <row r="29" spans="1:25" ht="19.5" customHeight="1">
      <c r="A29" s="235" t="s">
        <v>286</v>
      </c>
      <c r="B29" s="233">
        <v>1127</v>
      </c>
      <c r="C29" s="230">
        <v>1112</v>
      </c>
      <c r="D29" s="229">
        <v>0</v>
      </c>
      <c r="E29" s="230">
        <v>0</v>
      </c>
      <c r="F29" s="229">
        <f t="shared" si="0"/>
        <v>2239</v>
      </c>
      <c r="G29" s="232">
        <f t="shared" si="1"/>
        <v>0.002856632516362801</v>
      </c>
      <c r="H29" s="233">
        <v>1071</v>
      </c>
      <c r="I29" s="230">
        <v>1157</v>
      </c>
      <c r="J29" s="229"/>
      <c r="K29" s="230"/>
      <c r="L29" s="229">
        <f t="shared" si="2"/>
        <v>2228</v>
      </c>
      <c r="M29" s="234">
        <f t="shared" si="3"/>
        <v>0.004937163375224429</v>
      </c>
      <c r="N29" s="233">
        <v>7082</v>
      </c>
      <c r="O29" s="230">
        <v>6622</v>
      </c>
      <c r="P29" s="229"/>
      <c r="Q29" s="230"/>
      <c r="R29" s="229">
        <f t="shared" si="4"/>
        <v>13704</v>
      </c>
      <c r="S29" s="232">
        <f t="shared" si="5"/>
        <v>0.0033246230989980277</v>
      </c>
      <c r="T29" s="233">
        <v>6782</v>
      </c>
      <c r="U29" s="230">
        <v>6317</v>
      </c>
      <c r="V29" s="229"/>
      <c r="W29" s="230"/>
      <c r="X29" s="229">
        <f t="shared" si="6"/>
        <v>13099</v>
      </c>
      <c r="Y29" s="228">
        <f t="shared" si="7"/>
        <v>0.04618673181158872</v>
      </c>
    </row>
    <row r="30" spans="1:25" ht="19.5" customHeight="1">
      <c r="A30" s="235" t="s">
        <v>287</v>
      </c>
      <c r="B30" s="233">
        <v>373</v>
      </c>
      <c r="C30" s="230">
        <v>284</v>
      </c>
      <c r="D30" s="229">
        <v>2</v>
      </c>
      <c r="E30" s="230">
        <v>3</v>
      </c>
      <c r="F30" s="229">
        <f t="shared" si="0"/>
        <v>662</v>
      </c>
      <c r="G30" s="232">
        <f t="shared" si="1"/>
        <v>0.0008446139909924853</v>
      </c>
      <c r="H30" s="233">
        <v>318</v>
      </c>
      <c r="I30" s="230">
        <v>363</v>
      </c>
      <c r="J30" s="229"/>
      <c r="K30" s="230"/>
      <c r="L30" s="229">
        <f t="shared" si="2"/>
        <v>681</v>
      </c>
      <c r="M30" s="234">
        <f t="shared" si="3"/>
        <v>-0.027900146842878115</v>
      </c>
      <c r="N30" s="233">
        <v>2149</v>
      </c>
      <c r="O30" s="230">
        <v>2019</v>
      </c>
      <c r="P30" s="229">
        <v>6</v>
      </c>
      <c r="Q30" s="230">
        <v>16</v>
      </c>
      <c r="R30" s="229">
        <f t="shared" si="4"/>
        <v>4190</v>
      </c>
      <c r="S30" s="232">
        <f t="shared" si="5"/>
        <v>0.0010165039977234193</v>
      </c>
      <c r="T30" s="233">
        <v>1686</v>
      </c>
      <c r="U30" s="230">
        <v>1736</v>
      </c>
      <c r="V30" s="229">
        <v>2</v>
      </c>
      <c r="W30" s="230"/>
      <c r="X30" s="229">
        <f t="shared" si="6"/>
        <v>3424</v>
      </c>
      <c r="Y30" s="228">
        <f t="shared" si="7"/>
        <v>0.22371495327102808</v>
      </c>
    </row>
    <row r="31" spans="1:25" ht="19.5" customHeight="1" thickBot="1">
      <c r="A31" s="235" t="s">
        <v>267</v>
      </c>
      <c r="B31" s="233">
        <v>14106</v>
      </c>
      <c r="C31" s="230">
        <v>10519</v>
      </c>
      <c r="D31" s="229">
        <v>6</v>
      </c>
      <c r="E31" s="230">
        <v>32</v>
      </c>
      <c r="F31" s="229">
        <f t="shared" si="0"/>
        <v>24663</v>
      </c>
      <c r="G31" s="232">
        <f t="shared" si="1"/>
        <v>0.03146633664629556</v>
      </c>
      <c r="H31" s="233">
        <v>8698</v>
      </c>
      <c r="I31" s="230">
        <v>5664</v>
      </c>
      <c r="J31" s="229">
        <v>34</v>
      </c>
      <c r="K31" s="230">
        <v>90</v>
      </c>
      <c r="L31" s="229">
        <f t="shared" si="2"/>
        <v>14486</v>
      </c>
      <c r="M31" s="234">
        <f t="shared" si="3"/>
        <v>0.7025403838188595</v>
      </c>
      <c r="N31" s="233">
        <v>67147</v>
      </c>
      <c r="O31" s="230">
        <v>47625</v>
      </c>
      <c r="P31" s="229">
        <v>48</v>
      </c>
      <c r="Q31" s="230">
        <v>106</v>
      </c>
      <c r="R31" s="229">
        <f t="shared" si="4"/>
        <v>114926</v>
      </c>
      <c r="S31" s="232">
        <f t="shared" si="5"/>
        <v>0.027881321823952667</v>
      </c>
      <c r="T31" s="233">
        <v>42492</v>
      </c>
      <c r="U31" s="230">
        <v>26159</v>
      </c>
      <c r="V31" s="229">
        <v>138</v>
      </c>
      <c r="W31" s="230">
        <v>211</v>
      </c>
      <c r="X31" s="229">
        <f t="shared" si="6"/>
        <v>69000</v>
      </c>
      <c r="Y31" s="228">
        <f t="shared" si="7"/>
        <v>0.6655942028985506</v>
      </c>
    </row>
    <row r="32" spans="1:25" s="236" customFormat="1" ht="19.5" customHeight="1">
      <c r="A32" s="243" t="s">
        <v>60</v>
      </c>
      <c r="B32" s="240">
        <f>SUM(B33:B47)</f>
        <v>114977</v>
      </c>
      <c r="C32" s="239">
        <f>SUM(C33:C47)</f>
        <v>100666</v>
      </c>
      <c r="D32" s="238">
        <f>SUM(D33:D47)</f>
        <v>32</v>
      </c>
      <c r="E32" s="239">
        <f>SUM(E33:E47)</f>
        <v>75</v>
      </c>
      <c r="F32" s="238">
        <f t="shared" si="0"/>
        <v>215750</v>
      </c>
      <c r="G32" s="241">
        <f t="shared" si="1"/>
        <v>0.2752650582426415</v>
      </c>
      <c r="H32" s="240">
        <f>SUM(H33:H47)</f>
        <v>92946</v>
      </c>
      <c r="I32" s="239">
        <f>SUM(I33:I47)</f>
        <v>81104</v>
      </c>
      <c r="J32" s="238">
        <f>SUM(J33:J47)</f>
        <v>551</v>
      </c>
      <c r="K32" s="239">
        <f>SUM(K33:K47)</f>
        <v>308</v>
      </c>
      <c r="L32" s="238">
        <f t="shared" si="2"/>
        <v>174909</v>
      </c>
      <c r="M32" s="242">
        <f t="shared" si="3"/>
        <v>0.23349856210943987</v>
      </c>
      <c r="N32" s="240">
        <f>SUM(N33:N47)</f>
        <v>619305</v>
      </c>
      <c r="O32" s="239">
        <f>SUM(O33:O47)</f>
        <v>589510</v>
      </c>
      <c r="P32" s="238">
        <f>SUM(P33:P47)</f>
        <v>473</v>
      </c>
      <c r="Q32" s="239">
        <f>SUM(Q33:Q47)</f>
        <v>414</v>
      </c>
      <c r="R32" s="238">
        <f t="shared" si="4"/>
        <v>1209702</v>
      </c>
      <c r="S32" s="241">
        <f t="shared" si="5"/>
        <v>0.2934765916596696</v>
      </c>
      <c r="T32" s="240">
        <f>SUM(T33:T47)</f>
        <v>523962</v>
      </c>
      <c r="U32" s="239">
        <f>SUM(U33:U47)</f>
        <v>494942</v>
      </c>
      <c r="V32" s="238">
        <f>SUM(V33:V47)</f>
        <v>1225</v>
      </c>
      <c r="W32" s="239">
        <f>SUM(W33:W47)</f>
        <v>730</v>
      </c>
      <c r="X32" s="238">
        <f t="shared" si="6"/>
        <v>1020859</v>
      </c>
      <c r="Y32" s="237">
        <f t="shared" si="7"/>
        <v>0.1849844101878908</v>
      </c>
    </row>
    <row r="33" spans="1:25" ht="19.5" customHeight="1">
      <c r="A33" s="250" t="s">
        <v>288</v>
      </c>
      <c r="B33" s="247">
        <v>18651</v>
      </c>
      <c r="C33" s="245">
        <v>16608</v>
      </c>
      <c r="D33" s="246">
        <v>0</v>
      </c>
      <c r="E33" s="245">
        <v>0</v>
      </c>
      <c r="F33" s="229">
        <f t="shared" si="0"/>
        <v>35259</v>
      </c>
      <c r="G33" s="232">
        <f t="shared" si="1"/>
        <v>0.044985263909975884</v>
      </c>
      <c r="H33" s="247">
        <v>17540</v>
      </c>
      <c r="I33" s="245">
        <v>15836</v>
      </c>
      <c r="J33" s="246">
        <v>114</v>
      </c>
      <c r="K33" s="245">
        <v>116</v>
      </c>
      <c r="L33" s="246">
        <f t="shared" si="2"/>
        <v>33606</v>
      </c>
      <c r="M33" s="249">
        <f t="shared" si="3"/>
        <v>0.04918764506338147</v>
      </c>
      <c r="N33" s="247">
        <v>95612</v>
      </c>
      <c r="O33" s="245">
        <v>94381</v>
      </c>
      <c r="P33" s="246">
        <v>5</v>
      </c>
      <c r="Q33" s="245">
        <v>3</v>
      </c>
      <c r="R33" s="229">
        <f t="shared" si="4"/>
        <v>190001</v>
      </c>
      <c r="S33" s="232">
        <f t="shared" si="5"/>
        <v>0.04609469595977264</v>
      </c>
      <c r="T33" s="251">
        <v>104086</v>
      </c>
      <c r="U33" s="245">
        <v>99751</v>
      </c>
      <c r="V33" s="246">
        <v>278</v>
      </c>
      <c r="W33" s="245">
        <v>419</v>
      </c>
      <c r="X33" s="246">
        <f t="shared" si="6"/>
        <v>204534</v>
      </c>
      <c r="Y33" s="244">
        <f t="shared" si="7"/>
        <v>-0.07105420125749262</v>
      </c>
    </row>
    <row r="34" spans="1:25" ht="19.5" customHeight="1">
      <c r="A34" s="250" t="s">
        <v>289</v>
      </c>
      <c r="B34" s="247">
        <v>17397</v>
      </c>
      <c r="C34" s="245">
        <v>13230</v>
      </c>
      <c r="D34" s="246">
        <v>0</v>
      </c>
      <c r="E34" s="245">
        <v>0</v>
      </c>
      <c r="F34" s="246">
        <f t="shared" si="0"/>
        <v>30627</v>
      </c>
      <c r="G34" s="248">
        <f t="shared" si="1"/>
        <v>0.03907551767692877</v>
      </c>
      <c r="H34" s="247">
        <v>16542</v>
      </c>
      <c r="I34" s="245">
        <v>12080</v>
      </c>
      <c r="J34" s="246">
        <v>96</v>
      </c>
      <c r="K34" s="245">
        <v>100</v>
      </c>
      <c r="L34" s="229">
        <f t="shared" si="2"/>
        <v>28818</v>
      </c>
      <c r="M34" s="249">
        <f t="shared" si="3"/>
        <v>0.06277326670830741</v>
      </c>
      <c r="N34" s="247">
        <v>87065</v>
      </c>
      <c r="O34" s="245">
        <v>82807</v>
      </c>
      <c r="P34" s="246">
        <v>0</v>
      </c>
      <c r="Q34" s="245">
        <v>0</v>
      </c>
      <c r="R34" s="246">
        <f t="shared" si="4"/>
        <v>169872</v>
      </c>
      <c r="S34" s="248">
        <f t="shared" si="5"/>
        <v>0.04121135253013668</v>
      </c>
      <c r="T34" s="251">
        <v>78757</v>
      </c>
      <c r="U34" s="245">
        <v>74444</v>
      </c>
      <c r="V34" s="246">
        <v>96</v>
      </c>
      <c r="W34" s="245">
        <v>100</v>
      </c>
      <c r="X34" s="246">
        <f t="shared" si="6"/>
        <v>153397</v>
      </c>
      <c r="Y34" s="244">
        <f t="shared" si="7"/>
        <v>0.10740105738704142</v>
      </c>
    </row>
    <row r="35" spans="1:25" ht="19.5" customHeight="1">
      <c r="A35" s="250" t="s">
        <v>290</v>
      </c>
      <c r="B35" s="247">
        <v>14255</v>
      </c>
      <c r="C35" s="245">
        <v>14234</v>
      </c>
      <c r="D35" s="246">
        <v>0</v>
      </c>
      <c r="E35" s="245">
        <v>0</v>
      </c>
      <c r="F35" s="246">
        <f t="shared" si="0"/>
        <v>28489</v>
      </c>
      <c r="G35" s="248">
        <f t="shared" si="1"/>
        <v>0.03634774620753008</v>
      </c>
      <c r="H35" s="247">
        <v>10930</v>
      </c>
      <c r="I35" s="245">
        <v>10753</v>
      </c>
      <c r="J35" s="246"/>
      <c r="K35" s="245">
        <v>0</v>
      </c>
      <c r="L35" s="246">
        <f t="shared" si="2"/>
        <v>21683</v>
      </c>
      <c r="M35" s="249">
        <f t="shared" si="3"/>
        <v>0.31388645482636157</v>
      </c>
      <c r="N35" s="247">
        <v>71144</v>
      </c>
      <c r="O35" s="245">
        <v>69232</v>
      </c>
      <c r="P35" s="246"/>
      <c r="Q35" s="245">
        <v>4</v>
      </c>
      <c r="R35" s="246">
        <f t="shared" si="4"/>
        <v>140380</v>
      </c>
      <c r="S35" s="248">
        <f t="shared" si="5"/>
        <v>0.034056522959525916</v>
      </c>
      <c r="T35" s="251">
        <v>64393</v>
      </c>
      <c r="U35" s="245">
        <v>58791</v>
      </c>
      <c r="V35" s="246"/>
      <c r="W35" s="245">
        <v>3</v>
      </c>
      <c r="X35" s="246">
        <f t="shared" si="6"/>
        <v>123187</v>
      </c>
      <c r="Y35" s="244">
        <f t="shared" si="7"/>
        <v>0.13956829860293696</v>
      </c>
    </row>
    <row r="36" spans="1:25" ht="19.5" customHeight="1">
      <c r="A36" s="250" t="s">
        <v>291</v>
      </c>
      <c r="B36" s="247">
        <v>9825</v>
      </c>
      <c r="C36" s="245">
        <v>8855</v>
      </c>
      <c r="D36" s="246">
        <v>0</v>
      </c>
      <c r="E36" s="245">
        <v>0</v>
      </c>
      <c r="F36" s="246">
        <f t="shared" si="0"/>
        <v>18680</v>
      </c>
      <c r="G36" s="248">
        <f t="shared" si="1"/>
        <v>0.023832914428609703</v>
      </c>
      <c r="H36" s="247">
        <v>7303</v>
      </c>
      <c r="I36" s="245">
        <v>6063</v>
      </c>
      <c r="J36" s="246"/>
      <c r="K36" s="245">
        <v>0</v>
      </c>
      <c r="L36" s="229">
        <f t="shared" si="2"/>
        <v>13366</v>
      </c>
      <c r="M36" s="249" t="s">
        <v>50</v>
      </c>
      <c r="N36" s="247">
        <v>57581</v>
      </c>
      <c r="O36" s="245">
        <v>53035</v>
      </c>
      <c r="P36" s="246">
        <v>2</v>
      </c>
      <c r="Q36" s="245">
        <v>0</v>
      </c>
      <c r="R36" s="229">
        <f t="shared" si="4"/>
        <v>110618</v>
      </c>
      <c r="S36" s="248">
        <f t="shared" si="5"/>
        <v>0.02683619074467045</v>
      </c>
      <c r="T36" s="251">
        <v>42342</v>
      </c>
      <c r="U36" s="245">
        <v>37450</v>
      </c>
      <c r="V36" s="246"/>
      <c r="W36" s="245">
        <v>0</v>
      </c>
      <c r="X36" s="246">
        <f t="shared" si="6"/>
        <v>79792</v>
      </c>
      <c r="Y36" s="244" t="s">
        <v>50</v>
      </c>
    </row>
    <row r="37" spans="1:25" ht="19.5" customHeight="1">
      <c r="A37" s="250" t="s">
        <v>292</v>
      </c>
      <c r="B37" s="247">
        <v>8558</v>
      </c>
      <c r="C37" s="245">
        <v>8581</v>
      </c>
      <c r="D37" s="246">
        <v>0</v>
      </c>
      <c r="E37" s="245">
        <v>0</v>
      </c>
      <c r="F37" s="246">
        <f t="shared" si="0"/>
        <v>17139</v>
      </c>
      <c r="G37" s="248">
        <f t="shared" si="1"/>
        <v>0.021866826573444416</v>
      </c>
      <c r="H37" s="247">
        <v>4457</v>
      </c>
      <c r="I37" s="245">
        <v>4174</v>
      </c>
      <c r="J37" s="246"/>
      <c r="K37" s="245">
        <v>0</v>
      </c>
      <c r="L37" s="246">
        <f t="shared" si="2"/>
        <v>8631</v>
      </c>
      <c r="M37" s="249">
        <f t="shared" si="3"/>
        <v>0.9857490441432046</v>
      </c>
      <c r="N37" s="247">
        <v>49526</v>
      </c>
      <c r="O37" s="245">
        <v>46564</v>
      </c>
      <c r="P37" s="246"/>
      <c r="Q37" s="245">
        <v>0</v>
      </c>
      <c r="R37" s="246">
        <f t="shared" si="4"/>
        <v>96090</v>
      </c>
      <c r="S37" s="248">
        <f t="shared" si="5"/>
        <v>0.023311663279533018</v>
      </c>
      <c r="T37" s="251">
        <v>27318</v>
      </c>
      <c r="U37" s="245">
        <v>25566</v>
      </c>
      <c r="V37" s="246"/>
      <c r="W37" s="245">
        <v>0</v>
      </c>
      <c r="X37" s="246">
        <f t="shared" si="6"/>
        <v>52884</v>
      </c>
      <c r="Y37" s="244">
        <f t="shared" si="7"/>
        <v>0.8169956886771046</v>
      </c>
    </row>
    <row r="38" spans="1:25" ht="19.5" customHeight="1">
      <c r="A38" s="250" t="s">
        <v>293</v>
      </c>
      <c r="B38" s="247">
        <v>8471</v>
      </c>
      <c r="C38" s="245">
        <v>6499</v>
      </c>
      <c r="D38" s="246">
        <v>0</v>
      </c>
      <c r="E38" s="245">
        <v>0</v>
      </c>
      <c r="F38" s="246">
        <f t="shared" si="0"/>
        <v>14970</v>
      </c>
      <c r="G38" s="248">
        <f t="shared" si="1"/>
        <v>0.019099503693591396</v>
      </c>
      <c r="H38" s="247">
        <v>7327</v>
      </c>
      <c r="I38" s="245">
        <v>4922</v>
      </c>
      <c r="J38" s="246"/>
      <c r="K38" s="245"/>
      <c r="L38" s="246">
        <f t="shared" si="2"/>
        <v>12249</v>
      </c>
      <c r="M38" s="249">
        <f t="shared" si="3"/>
        <v>0.22214058290472694</v>
      </c>
      <c r="N38" s="247">
        <v>43755</v>
      </c>
      <c r="O38" s="245">
        <v>41800</v>
      </c>
      <c r="P38" s="246"/>
      <c r="Q38" s="245"/>
      <c r="R38" s="246">
        <f t="shared" si="4"/>
        <v>85555</v>
      </c>
      <c r="S38" s="248">
        <f t="shared" si="5"/>
        <v>0.02075584714205898</v>
      </c>
      <c r="T38" s="251">
        <v>27866</v>
      </c>
      <c r="U38" s="245">
        <v>26807</v>
      </c>
      <c r="V38" s="246"/>
      <c r="W38" s="245"/>
      <c r="X38" s="246">
        <f t="shared" si="6"/>
        <v>54673</v>
      </c>
      <c r="Y38" s="244">
        <f t="shared" si="7"/>
        <v>0.5648491943006604</v>
      </c>
    </row>
    <row r="39" spans="1:25" ht="19.5" customHeight="1">
      <c r="A39" s="250" t="s">
        <v>294</v>
      </c>
      <c r="B39" s="247">
        <v>5011</v>
      </c>
      <c r="C39" s="245">
        <v>4164</v>
      </c>
      <c r="D39" s="246">
        <v>0</v>
      </c>
      <c r="E39" s="245">
        <v>0</v>
      </c>
      <c r="F39" s="246">
        <f t="shared" si="0"/>
        <v>9175</v>
      </c>
      <c r="G39" s="248">
        <f t="shared" si="1"/>
        <v>0.011705941642531801</v>
      </c>
      <c r="H39" s="247">
        <v>3185</v>
      </c>
      <c r="I39" s="245">
        <v>3663</v>
      </c>
      <c r="J39" s="246"/>
      <c r="K39" s="245">
        <v>0</v>
      </c>
      <c r="L39" s="246">
        <f t="shared" si="2"/>
        <v>6848</v>
      </c>
      <c r="M39" s="249">
        <f t="shared" si="3"/>
        <v>0.33980724299065423</v>
      </c>
      <c r="N39" s="247">
        <v>18561</v>
      </c>
      <c r="O39" s="245">
        <v>18432</v>
      </c>
      <c r="P39" s="246"/>
      <c r="Q39" s="245"/>
      <c r="R39" s="246">
        <f t="shared" si="4"/>
        <v>36993</v>
      </c>
      <c r="S39" s="248">
        <f t="shared" si="5"/>
        <v>0.008974590068683161</v>
      </c>
      <c r="T39" s="251">
        <v>26168</v>
      </c>
      <c r="U39" s="245">
        <v>27827</v>
      </c>
      <c r="V39" s="246"/>
      <c r="W39" s="245">
        <v>0</v>
      </c>
      <c r="X39" s="246">
        <f t="shared" si="6"/>
        <v>53995</v>
      </c>
      <c r="Y39" s="244">
        <f t="shared" si="7"/>
        <v>-0.3148810075006945</v>
      </c>
    </row>
    <row r="40" spans="1:25" ht="19.5" customHeight="1">
      <c r="A40" s="250" t="s">
        <v>295</v>
      </c>
      <c r="B40" s="247">
        <v>4104</v>
      </c>
      <c r="C40" s="245">
        <v>4251</v>
      </c>
      <c r="D40" s="246">
        <v>0</v>
      </c>
      <c r="E40" s="245">
        <v>0</v>
      </c>
      <c r="F40" s="246">
        <f>SUM(B40:E40)</f>
        <v>8355</v>
      </c>
      <c r="G40" s="248">
        <f>F40/$F$9</f>
        <v>0.010659743043417241</v>
      </c>
      <c r="H40" s="247">
        <v>4409</v>
      </c>
      <c r="I40" s="245">
        <v>4040</v>
      </c>
      <c r="J40" s="246"/>
      <c r="K40" s="245"/>
      <c r="L40" s="246">
        <f>SUM(H40:K40)</f>
        <v>8449</v>
      </c>
      <c r="M40" s="249">
        <f>IF(ISERROR(F40/L40-1),"         /0",(F40/L40-1))</f>
        <v>-0.011125576991359964</v>
      </c>
      <c r="N40" s="247">
        <v>24246</v>
      </c>
      <c r="O40" s="245">
        <v>24647</v>
      </c>
      <c r="P40" s="246"/>
      <c r="Q40" s="245"/>
      <c r="R40" s="246">
        <f>SUM(N40:Q40)</f>
        <v>48893</v>
      </c>
      <c r="S40" s="248">
        <f>R40/$R$9</f>
        <v>0.01186155846317211</v>
      </c>
      <c r="T40" s="251">
        <v>25066</v>
      </c>
      <c r="U40" s="245">
        <v>21569</v>
      </c>
      <c r="V40" s="246"/>
      <c r="W40" s="245"/>
      <c r="X40" s="246">
        <f>SUM(T40:W40)</f>
        <v>46635</v>
      </c>
      <c r="Y40" s="244">
        <f>IF(ISERROR(R40/X40-1),"         /0",(R40/X40-1))</f>
        <v>0.04841856974375469</v>
      </c>
    </row>
    <row r="41" spans="1:25" ht="19.5" customHeight="1">
      <c r="A41" s="250" t="s">
        <v>296</v>
      </c>
      <c r="B41" s="247">
        <v>3238</v>
      </c>
      <c r="C41" s="245">
        <v>2313</v>
      </c>
      <c r="D41" s="246">
        <v>0</v>
      </c>
      <c r="E41" s="245">
        <v>0</v>
      </c>
      <c r="F41" s="246">
        <f>SUM(B41:E41)</f>
        <v>5551</v>
      </c>
      <c r="G41" s="248">
        <f>F41/$F$9</f>
        <v>0.0070822541752255065</v>
      </c>
      <c r="H41" s="247">
        <v>2936</v>
      </c>
      <c r="I41" s="245">
        <v>2500</v>
      </c>
      <c r="J41" s="246"/>
      <c r="K41" s="245"/>
      <c r="L41" s="246">
        <f>SUM(H41:K41)</f>
        <v>5436</v>
      </c>
      <c r="M41" s="249">
        <f>IF(ISERROR(F41/L41-1),"         /0",(F41/L41-1))</f>
        <v>0.021155261221486477</v>
      </c>
      <c r="N41" s="247">
        <v>15527</v>
      </c>
      <c r="O41" s="245">
        <v>12270</v>
      </c>
      <c r="P41" s="246"/>
      <c r="Q41" s="245">
        <v>0</v>
      </c>
      <c r="R41" s="246">
        <f>SUM(N41:Q41)</f>
        <v>27797</v>
      </c>
      <c r="S41" s="248">
        <f>R41/$R$9</f>
        <v>0.006743618526185652</v>
      </c>
      <c r="T41" s="251">
        <v>15103</v>
      </c>
      <c r="U41" s="245">
        <v>13156</v>
      </c>
      <c r="V41" s="246"/>
      <c r="W41" s="245">
        <v>0</v>
      </c>
      <c r="X41" s="246">
        <f>SUM(T41:W41)</f>
        <v>28259</v>
      </c>
      <c r="Y41" s="244">
        <f>IF(ISERROR(R41/X41-1),"         /0",(R41/X41-1))</f>
        <v>-0.016348773841961872</v>
      </c>
    </row>
    <row r="42" spans="1:25" ht="19.5" customHeight="1">
      <c r="A42" s="250" t="s">
        <v>297</v>
      </c>
      <c r="B42" s="247">
        <v>2161</v>
      </c>
      <c r="C42" s="245">
        <v>1816</v>
      </c>
      <c r="D42" s="246">
        <v>0</v>
      </c>
      <c r="E42" s="245">
        <v>0</v>
      </c>
      <c r="F42" s="246">
        <f t="shared" si="0"/>
        <v>3977</v>
      </c>
      <c r="G42" s="248">
        <f t="shared" si="1"/>
        <v>0.00507406320570561</v>
      </c>
      <c r="H42" s="247">
        <v>1776</v>
      </c>
      <c r="I42" s="245">
        <v>1492</v>
      </c>
      <c r="J42" s="246"/>
      <c r="K42" s="245">
        <v>0</v>
      </c>
      <c r="L42" s="246">
        <f t="shared" si="2"/>
        <v>3268</v>
      </c>
      <c r="M42" s="249">
        <f t="shared" si="3"/>
        <v>0.21695226438188486</v>
      </c>
      <c r="N42" s="247">
        <v>10585</v>
      </c>
      <c r="O42" s="245">
        <v>10101</v>
      </c>
      <c r="P42" s="246"/>
      <c r="Q42" s="245">
        <v>0</v>
      </c>
      <c r="R42" s="246">
        <f t="shared" si="4"/>
        <v>20686</v>
      </c>
      <c r="S42" s="248">
        <f t="shared" si="5"/>
        <v>0.005018472958688938</v>
      </c>
      <c r="T42" s="251">
        <v>10646</v>
      </c>
      <c r="U42" s="245">
        <v>9267</v>
      </c>
      <c r="V42" s="246"/>
      <c r="W42" s="245">
        <v>0</v>
      </c>
      <c r="X42" s="246">
        <f t="shared" si="6"/>
        <v>19913</v>
      </c>
      <c r="Y42" s="244">
        <f t="shared" si="7"/>
        <v>0.03881886204991725</v>
      </c>
    </row>
    <row r="43" spans="1:25" ht="19.5" customHeight="1">
      <c r="A43" s="250" t="s">
        <v>298</v>
      </c>
      <c r="B43" s="247">
        <v>1578</v>
      </c>
      <c r="C43" s="245">
        <v>1431</v>
      </c>
      <c r="D43" s="246">
        <v>0</v>
      </c>
      <c r="E43" s="245">
        <v>0</v>
      </c>
      <c r="F43" s="246">
        <f t="shared" si="0"/>
        <v>3009</v>
      </c>
      <c r="G43" s="248">
        <f t="shared" si="1"/>
        <v>0.003839038517970375</v>
      </c>
      <c r="H43" s="247">
        <v>886</v>
      </c>
      <c r="I43" s="245">
        <v>918</v>
      </c>
      <c r="J43" s="246"/>
      <c r="K43" s="245"/>
      <c r="L43" s="246">
        <f t="shared" si="2"/>
        <v>1804</v>
      </c>
      <c r="M43" s="249">
        <f t="shared" si="3"/>
        <v>0.667960088691796</v>
      </c>
      <c r="N43" s="247">
        <v>8850</v>
      </c>
      <c r="O43" s="245">
        <v>9117</v>
      </c>
      <c r="P43" s="246"/>
      <c r="Q43" s="245"/>
      <c r="R43" s="246">
        <f t="shared" si="4"/>
        <v>17967</v>
      </c>
      <c r="S43" s="248">
        <f t="shared" si="5"/>
        <v>0.004358837070906127</v>
      </c>
      <c r="T43" s="251">
        <v>5129</v>
      </c>
      <c r="U43" s="245">
        <v>5290</v>
      </c>
      <c r="V43" s="246"/>
      <c r="W43" s="245"/>
      <c r="X43" s="246">
        <f t="shared" si="6"/>
        <v>10419</v>
      </c>
      <c r="Y43" s="244">
        <f t="shared" si="7"/>
        <v>0.7244457241577886</v>
      </c>
    </row>
    <row r="44" spans="1:25" ht="19.5" customHeight="1">
      <c r="A44" s="250" t="s">
        <v>299</v>
      </c>
      <c r="B44" s="247">
        <v>1464</v>
      </c>
      <c r="C44" s="245">
        <v>1272</v>
      </c>
      <c r="D44" s="246">
        <v>0</v>
      </c>
      <c r="E44" s="245">
        <v>0</v>
      </c>
      <c r="F44" s="246">
        <f t="shared" si="0"/>
        <v>2736</v>
      </c>
      <c r="G44" s="248">
        <f t="shared" si="1"/>
        <v>0.003490730935582235</v>
      </c>
      <c r="H44" s="247">
        <v>1287</v>
      </c>
      <c r="I44" s="245">
        <v>1169</v>
      </c>
      <c r="J44" s="246">
        <v>2</v>
      </c>
      <c r="K44" s="245">
        <v>0</v>
      </c>
      <c r="L44" s="246">
        <f t="shared" si="2"/>
        <v>2458</v>
      </c>
      <c r="M44" s="249">
        <f t="shared" si="3"/>
        <v>0.11310008136696492</v>
      </c>
      <c r="N44" s="247">
        <v>8965</v>
      </c>
      <c r="O44" s="245">
        <v>7238</v>
      </c>
      <c r="P44" s="246">
        <v>8</v>
      </c>
      <c r="Q44" s="245">
        <v>0</v>
      </c>
      <c r="R44" s="246">
        <f t="shared" si="4"/>
        <v>16211</v>
      </c>
      <c r="S44" s="248">
        <f t="shared" si="5"/>
        <v>0.003932827280929439</v>
      </c>
      <c r="T44" s="251">
        <v>8083</v>
      </c>
      <c r="U44" s="245">
        <v>6944</v>
      </c>
      <c r="V44" s="246">
        <v>5</v>
      </c>
      <c r="W44" s="245">
        <v>0</v>
      </c>
      <c r="X44" s="246">
        <f t="shared" si="6"/>
        <v>15032</v>
      </c>
      <c r="Y44" s="244">
        <f t="shared" si="7"/>
        <v>0.07843267695582767</v>
      </c>
    </row>
    <row r="45" spans="1:25" ht="19.5" customHeight="1">
      <c r="A45" s="250" t="s">
        <v>300</v>
      </c>
      <c r="B45" s="247">
        <v>1430</v>
      </c>
      <c r="C45" s="245">
        <v>1257</v>
      </c>
      <c r="D45" s="246">
        <v>0</v>
      </c>
      <c r="E45" s="245">
        <v>0</v>
      </c>
      <c r="F45" s="246">
        <f t="shared" si="0"/>
        <v>2687</v>
      </c>
      <c r="G45" s="248">
        <f t="shared" si="1"/>
        <v>0.0034282141900253893</v>
      </c>
      <c r="H45" s="247">
        <v>1344</v>
      </c>
      <c r="I45" s="245">
        <v>1040</v>
      </c>
      <c r="J45" s="246">
        <v>30</v>
      </c>
      <c r="K45" s="245"/>
      <c r="L45" s="246">
        <f t="shared" si="2"/>
        <v>2414</v>
      </c>
      <c r="M45" s="249">
        <f t="shared" si="3"/>
        <v>0.11309030654515317</v>
      </c>
      <c r="N45" s="247">
        <v>9965</v>
      </c>
      <c r="O45" s="245">
        <v>8712</v>
      </c>
      <c r="P45" s="246">
        <v>59</v>
      </c>
      <c r="Q45" s="245">
        <v>5</v>
      </c>
      <c r="R45" s="246">
        <f t="shared" si="4"/>
        <v>18741</v>
      </c>
      <c r="S45" s="248">
        <f t="shared" si="5"/>
        <v>0.004546611317740954</v>
      </c>
      <c r="T45" s="251">
        <v>7221</v>
      </c>
      <c r="U45" s="245">
        <v>6112</v>
      </c>
      <c r="V45" s="246">
        <v>30</v>
      </c>
      <c r="W45" s="245">
        <v>0</v>
      </c>
      <c r="X45" s="246">
        <f t="shared" si="6"/>
        <v>13363</v>
      </c>
      <c r="Y45" s="244">
        <f t="shared" si="7"/>
        <v>0.4024545386515004</v>
      </c>
    </row>
    <row r="46" spans="1:25" ht="19.5" customHeight="1">
      <c r="A46" s="250" t="s">
        <v>301</v>
      </c>
      <c r="B46" s="247">
        <v>812</v>
      </c>
      <c r="C46" s="245">
        <v>750</v>
      </c>
      <c r="D46" s="246">
        <v>0</v>
      </c>
      <c r="E46" s="245">
        <v>0</v>
      </c>
      <c r="F46" s="246">
        <f t="shared" si="0"/>
        <v>1562</v>
      </c>
      <c r="G46" s="248">
        <f t="shared" si="1"/>
        <v>0.0019928807461182204</v>
      </c>
      <c r="H46" s="247">
        <v>750</v>
      </c>
      <c r="I46" s="245">
        <v>810</v>
      </c>
      <c r="J46" s="246"/>
      <c r="K46" s="245"/>
      <c r="L46" s="246">
        <f t="shared" si="2"/>
        <v>1560</v>
      </c>
      <c r="M46" s="249" t="s">
        <v>50</v>
      </c>
      <c r="N46" s="247">
        <v>4296</v>
      </c>
      <c r="O46" s="245">
        <v>4334</v>
      </c>
      <c r="P46" s="246"/>
      <c r="Q46" s="245"/>
      <c r="R46" s="229">
        <f t="shared" si="4"/>
        <v>8630</v>
      </c>
      <c r="S46" s="248">
        <f t="shared" si="5"/>
        <v>0.0020936585919697154</v>
      </c>
      <c r="T46" s="251">
        <v>4976</v>
      </c>
      <c r="U46" s="245">
        <v>5153</v>
      </c>
      <c r="V46" s="246"/>
      <c r="W46" s="245"/>
      <c r="X46" s="246">
        <f t="shared" si="6"/>
        <v>10129</v>
      </c>
      <c r="Y46" s="244" t="s">
        <v>50</v>
      </c>
    </row>
    <row r="47" spans="1:25" ht="19.5" customHeight="1" thickBot="1">
      <c r="A47" s="250" t="s">
        <v>267</v>
      </c>
      <c r="B47" s="247">
        <v>18022</v>
      </c>
      <c r="C47" s="245">
        <v>15405</v>
      </c>
      <c r="D47" s="246">
        <v>32</v>
      </c>
      <c r="E47" s="245">
        <v>75</v>
      </c>
      <c r="F47" s="246">
        <f aca="true" t="shared" si="8" ref="F47:F74">SUM(B47:E47)</f>
        <v>33534</v>
      </c>
      <c r="G47" s="248">
        <f aca="true" t="shared" si="9" ref="G47:G74">F47/$F$9</f>
        <v>0.04278441929598489</v>
      </c>
      <c r="H47" s="247">
        <v>12274</v>
      </c>
      <c r="I47" s="245">
        <v>11644</v>
      </c>
      <c r="J47" s="246">
        <v>309</v>
      </c>
      <c r="K47" s="245">
        <v>92</v>
      </c>
      <c r="L47" s="246">
        <f aca="true" t="shared" si="10" ref="L47:L74">SUM(H47:K47)</f>
        <v>24319</v>
      </c>
      <c r="M47" s="249">
        <f aca="true" t="shared" si="11" ref="M47:M74">IF(ISERROR(F47/L47-1),"         /0",(F47/L47-1))</f>
        <v>0.3789218306673794</v>
      </c>
      <c r="N47" s="247">
        <v>113627</v>
      </c>
      <c r="O47" s="245">
        <v>106840</v>
      </c>
      <c r="P47" s="246">
        <v>399</v>
      </c>
      <c r="Q47" s="245">
        <v>402</v>
      </c>
      <c r="R47" s="246">
        <f aca="true" t="shared" si="12" ref="R47:R74">SUM(N47:Q47)</f>
        <v>221268</v>
      </c>
      <c r="S47" s="248">
        <f aca="true" t="shared" si="13" ref="S47:S74">R47/$R$9</f>
        <v>0.053680144765695825</v>
      </c>
      <c r="T47" s="251">
        <v>76808</v>
      </c>
      <c r="U47" s="245">
        <v>76815</v>
      </c>
      <c r="V47" s="246">
        <v>816</v>
      </c>
      <c r="W47" s="245">
        <v>208</v>
      </c>
      <c r="X47" s="246">
        <f aca="true" t="shared" si="14" ref="X47:X74">SUM(T47:W47)</f>
        <v>154647</v>
      </c>
      <c r="Y47" s="244">
        <f aca="true" t="shared" si="15" ref="Y47:Y74">IF(ISERROR(R47/X47-1),"         /0",(R47/X47-1))</f>
        <v>0.4307940018235077</v>
      </c>
    </row>
    <row r="48" spans="1:25" s="236" customFormat="1" ht="19.5" customHeight="1">
      <c r="A48" s="243" t="s">
        <v>59</v>
      </c>
      <c r="B48" s="240">
        <f>SUM(B49:B59)</f>
        <v>48847</v>
      </c>
      <c r="C48" s="239">
        <f>SUM(C49:C59)</f>
        <v>48446</v>
      </c>
      <c r="D48" s="238">
        <f>SUM(D49:D59)</f>
        <v>25</v>
      </c>
      <c r="E48" s="239">
        <f>SUM(E49:E59)</f>
        <v>0</v>
      </c>
      <c r="F48" s="238">
        <f t="shared" si="8"/>
        <v>97318</v>
      </c>
      <c r="G48" s="241">
        <f t="shared" si="9"/>
        <v>0.12416336008369588</v>
      </c>
      <c r="H48" s="240">
        <f>SUM(H49:H59)</f>
        <v>44968</v>
      </c>
      <c r="I48" s="239">
        <f>SUM(I49:I59)</f>
        <v>45055</v>
      </c>
      <c r="J48" s="238">
        <f>SUM(J49:J59)</f>
        <v>87</v>
      </c>
      <c r="K48" s="239">
        <f>SUM(K49:K59)</f>
        <v>0</v>
      </c>
      <c r="L48" s="238">
        <f t="shared" si="10"/>
        <v>90110</v>
      </c>
      <c r="M48" s="242">
        <f t="shared" si="11"/>
        <v>0.07999112196204639</v>
      </c>
      <c r="N48" s="240">
        <f>SUM(N49:N59)</f>
        <v>267947</v>
      </c>
      <c r="O48" s="239">
        <f>SUM(O49:O59)</f>
        <v>239263</v>
      </c>
      <c r="P48" s="238">
        <f>SUM(P49:P59)</f>
        <v>83</v>
      </c>
      <c r="Q48" s="239">
        <f>SUM(Q49:Q59)</f>
        <v>56</v>
      </c>
      <c r="R48" s="238">
        <f t="shared" si="12"/>
        <v>507349</v>
      </c>
      <c r="S48" s="241">
        <f t="shared" si="13"/>
        <v>0.12308407798114057</v>
      </c>
      <c r="T48" s="240">
        <f>SUM(T49:T59)</f>
        <v>261182</v>
      </c>
      <c r="U48" s="239">
        <f>SUM(U49:U59)</f>
        <v>228571</v>
      </c>
      <c r="V48" s="238">
        <f>SUM(V49:V59)</f>
        <v>157</v>
      </c>
      <c r="W48" s="239">
        <f>SUM(W49:W59)</f>
        <v>231</v>
      </c>
      <c r="X48" s="238">
        <f t="shared" si="14"/>
        <v>490141</v>
      </c>
      <c r="Y48" s="237">
        <f t="shared" si="15"/>
        <v>0.03510826476462903</v>
      </c>
    </row>
    <row r="49" spans="1:25" ht="19.5" customHeight="1">
      <c r="A49" s="250" t="s">
        <v>302</v>
      </c>
      <c r="B49" s="247">
        <v>19074</v>
      </c>
      <c r="C49" s="245">
        <v>19932</v>
      </c>
      <c r="D49" s="246">
        <v>5</v>
      </c>
      <c r="E49" s="245">
        <v>0</v>
      </c>
      <c r="F49" s="246">
        <f t="shared" si="8"/>
        <v>39011</v>
      </c>
      <c r="G49" s="248">
        <f t="shared" si="9"/>
        <v>0.04977226042690006</v>
      </c>
      <c r="H49" s="247">
        <v>18456</v>
      </c>
      <c r="I49" s="245">
        <v>18743</v>
      </c>
      <c r="J49" s="246">
        <v>11</v>
      </c>
      <c r="K49" s="245"/>
      <c r="L49" s="246">
        <f t="shared" si="10"/>
        <v>37210</v>
      </c>
      <c r="M49" s="249">
        <f t="shared" si="11"/>
        <v>0.048400967481859736</v>
      </c>
      <c r="N49" s="247">
        <v>97456</v>
      </c>
      <c r="O49" s="245">
        <v>93321</v>
      </c>
      <c r="P49" s="246">
        <v>6</v>
      </c>
      <c r="Q49" s="245"/>
      <c r="R49" s="246">
        <f t="shared" si="12"/>
        <v>190783</v>
      </c>
      <c r="S49" s="248">
        <f t="shared" si="13"/>
        <v>0.0462844110256962</v>
      </c>
      <c r="T49" s="247">
        <v>106522</v>
      </c>
      <c r="U49" s="245">
        <v>97889</v>
      </c>
      <c r="V49" s="246">
        <v>11</v>
      </c>
      <c r="W49" s="245"/>
      <c r="X49" s="229">
        <f t="shared" si="14"/>
        <v>204422</v>
      </c>
      <c r="Y49" s="244">
        <f t="shared" si="15"/>
        <v>-0.0667198246764047</v>
      </c>
    </row>
    <row r="50" spans="1:25" ht="19.5" customHeight="1">
      <c r="A50" s="250" t="s">
        <v>303</v>
      </c>
      <c r="B50" s="247">
        <v>8326</v>
      </c>
      <c r="C50" s="245">
        <v>7687</v>
      </c>
      <c r="D50" s="246">
        <v>0</v>
      </c>
      <c r="E50" s="245">
        <v>0</v>
      </c>
      <c r="F50" s="246">
        <f t="shared" si="8"/>
        <v>16013</v>
      </c>
      <c r="G50" s="248">
        <f t="shared" si="9"/>
        <v>0.02043021727758711</v>
      </c>
      <c r="H50" s="247">
        <v>6621</v>
      </c>
      <c r="I50" s="245">
        <v>6339</v>
      </c>
      <c r="J50" s="246"/>
      <c r="K50" s="245">
        <v>0</v>
      </c>
      <c r="L50" s="246">
        <f t="shared" si="10"/>
        <v>12960</v>
      </c>
      <c r="M50" s="249">
        <f t="shared" si="11"/>
        <v>0.23557098765432105</v>
      </c>
      <c r="N50" s="247">
        <v>46248</v>
      </c>
      <c r="O50" s="245">
        <v>39064</v>
      </c>
      <c r="P50" s="246"/>
      <c r="Q50" s="245">
        <v>0</v>
      </c>
      <c r="R50" s="246">
        <f t="shared" si="12"/>
        <v>85312</v>
      </c>
      <c r="S50" s="248">
        <f t="shared" si="13"/>
        <v>0.020696894762238745</v>
      </c>
      <c r="T50" s="247">
        <v>35414</v>
      </c>
      <c r="U50" s="245">
        <v>30050</v>
      </c>
      <c r="V50" s="246"/>
      <c r="W50" s="245">
        <v>0</v>
      </c>
      <c r="X50" s="229">
        <f t="shared" si="14"/>
        <v>65464</v>
      </c>
      <c r="Y50" s="244">
        <f t="shared" si="15"/>
        <v>0.30318953928876935</v>
      </c>
    </row>
    <row r="51" spans="1:25" ht="19.5" customHeight="1">
      <c r="A51" s="250" t="s">
        <v>304</v>
      </c>
      <c r="B51" s="247">
        <v>7487</v>
      </c>
      <c r="C51" s="245">
        <v>7251</v>
      </c>
      <c r="D51" s="246">
        <v>0</v>
      </c>
      <c r="E51" s="245">
        <v>0</v>
      </c>
      <c r="F51" s="246">
        <f t="shared" si="8"/>
        <v>14738</v>
      </c>
      <c r="G51" s="248">
        <f t="shared" si="9"/>
        <v>0.018803506041158984</v>
      </c>
      <c r="H51" s="247">
        <v>7603</v>
      </c>
      <c r="I51" s="245">
        <v>7503</v>
      </c>
      <c r="J51" s="246"/>
      <c r="K51" s="245"/>
      <c r="L51" s="246">
        <f t="shared" si="10"/>
        <v>15106</v>
      </c>
      <c r="M51" s="249">
        <f t="shared" si="11"/>
        <v>-0.024361180987687026</v>
      </c>
      <c r="N51" s="247">
        <v>40187</v>
      </c>
      <c r="O51" s="245">
        <v>37033</v>
      </c>
      <c r="P51" s="246"/>
      <c r="Q51" s="245"/>
      <c r="R51" s="246">
        <f t="shared" si="12"/>
        <v>77220</v>
      </c>
      <c r="S51" s="248">
        <f t="shared" si="13"/>
        <v>0.01873375625398626</v>
      </c>
      <c r="T51" s="247">
        <v>42247</v>
      </c>
      <c r="U51" s="245">
        <v>38422</v>
      </c>
      <c r="V51" s="246"/>
      <c r="W51" s="245"/>
      <c r="X51" s="229">
        <f t="shared" si="14"/>
        <v>80669</v>
      </c>
      <c r="Y51" s="244">
        <f t="shared" si="15"/>
        <v>-0.04275496163334114</v>
      </c>
    </row>
    <row r="52" spans="1:25" ht="19.5" customHeight="1">
      <c r="A52" s="250" t="s">
        <v>305</v>
      </c>
      <c r="B52" s="247">
        <v>3710</v>
      </c>
      <c r="C52" s="245">
        <v>3929</v>
      </c>
      <c r="D52" s="246">
        <v>0</v>
      </c>
      <c r="E52" s="245">
        <v>0</v>
      </c>
      <c r="F52" s="246">
        <f>SUM(B52:E52)</f>
        <v>7639</v>
      </c>
      <c r="G52" s="248">
        <f>F52/$F$9</f>
        <v>0.009746233047117213</v>
      </c>
      <c r="H52" s="247">
        <v>3595</v>
      </c>
      <c r="I52" s="245">
        <v>4354</v>
      </c>
      <c r="J52" s="246"/>
      <c r="K52" s="245"/>
      <c r="L52" s="246">
        <f>SUM(H52:K52)</f>
        <v>7949</v>
      </c>
      <c r="M52" s="249">
        <f>IF(ISERROR(F52/L52-1),"         /0",(F52/L52-1))</f>
        <v>-0.0389986161781356</v>
      </c>
      <c r="N52" s="247">
        <v>23540</v>
      </c>
      <c r="O52" s="245">
        <v>20679</v>
      </c>
      <c r="P52" s="246"/>
      <c r="Q52" s="245"/>
      <c r="R52" s="246">
        <f>SUM(N52:Q52)</f>
        <v>44219</v>
      </c>
      <c r="S52" s="248">
        <f>R52/$R$9</f>
        <v>0.010727634910580399</v>
      </c>
      <c r="T52" s="247">
        <v>26057</v>
      </c>
      <c r="U52" s="245">
        <v>21198</v>
      </c>
      <c r="V52" s="246">
        <v>1</v>
      </c>
      <c r="W52" s="245"/>
      <c r="X52" s="229">
        <f>SUM(T52:W52)</f>
        <v>47256</v>
      </c>
      <c r="Y52" s="244">
        <f>IF(ISERROR(R52/X52-1),"         /0",(R52/X52-1))</f>
        <v>-0.06426697138987647</v>
      </c>
    </row>
    <row r="53" spans="1:25" ht="19.5" customHeight="1">
      <c r="A53" s="250" t="s">
        <v>306</v>
      </c>
      <c r="B53" s="247">
        <v>2983</v>
      </c>
      <c r="C53" s="245">
        <v>2672</v>
      </c>
      <c r="D53" s="246">
        <v>0</v>
      </c>
      <c r="E53" s="245">
        <v>0</v>
      </c>
      <c r="F53" s="246">
        <f>SUM(B53:E53)</f>
        <v>5655</v>
      </c>
      <c r="G53" s="248">
        <f>F53/$F$9</f>
        <v>0.007214942778040036</v>
      </c>
      <c r="H53" s="247">
        <v>2129</v>
      </c>
      <c r="I53" s="245">
        <v>1892</v>
      </c>
      <c r="J53" s="246">
        <v>38</v>
      </c>
      <c r="K53" s="245"/>
      <c r="L53" s="246">
        <f>SUM(H53:K53)</f>
        <v>4059</v>
      </c>
      <c r="M53" s="249">
        <f>IF(ISERROR(F53/L53-1),"         /0",(F53/L53-1))</f>
        <v>0.39320029563932013</v>
      </c>
      <c r="N53" s="247">
        <v>14286</v>
      </c>
      <c r="O53" s="245">
        <v>12115</v>
      </c>
      <c r="P53" s="246">
        <v>15</v>
      </c>
      <c r="Q53" s="245"/>
      <c r="R53" s="246">
        <f>SUM(N53:Q53)</f>
        <v>26416</v>
      </c>
      <c r="S53" s="248">
        <f>R53/$R$9</f>
        <v>0.0064085846309932795</v>
      </c>
      <c r="T53" s="247">
        <v>11737</v>
      </c>
      <c r="U53" s="245">
        <v>9690</v>
      </c>
      <c r="V53" s="246">
        <v>39</v>
      </c>
      <c r="W53" s="245"/>
      <c r="X53" s="229">
        <f>SUM(T53:W53)</f>
        <v>21466</v>
      </c>
      <c r="Y53" s="244">
        <f>IF(ISERROR(R53/X53-1),"         /0",(R53/X53-1))</f>
        <v>0.23059722351625833</v>
      </c>
    </row>
    <row r="54" spans="1:25" ht="19.5" customHeight="1">
      <c r="A54" s="250" t="s">
        <v>307</v>
      </c>
      <c r="B54" s="247">
        <v>2258</v>
      </c>
      <c r="C54" s="245">
        <v>2546</v>
      </c>
      <c r="D54" s="246">
        <v>0</v>
      </c>
      <c r="E54" s="245">
        <v>0</v>
      </c>
      <c r="F54" s="246">
        <f>SUM(B54:E54)</f>
        <v>4804</v>
      </c>
      <c r="G54" s="248">
        <f>F54/$F$9</f>
        <v>0.006129192768471146</v>
      </c>
      <c r="H54" s="247">
        <v>2279</v>
      </c>
      <c r="I54" s="245">
        <v>2927</v>
      </c>
      <c r="J54" s="246"/>
      <c r="K54" s="245"/>
      <c r="L54" s="246">
        <f>SUM(H54:K54)</f>
        <v>5206</v>
      </c>
      <c r="M54" s="249">
        <f>IF(ISERROR(F54/L54-1),"         /0",(F54/L54-1))</f>
        <v>-0.07721859393008068</v>
      </c>
      <c r="N54" s="247">
        <v>12338</v>
      </c>
      <c r="O54" s="245">
        <v>13025</v>
      </c>
      <c r="P54" s="246"/>
      <c r="Q54" s="245"/>
      <c r="R54" s="246">
        <f>SUM(N54:Q54)</f>
        <v>25363</v>
      </c>
      <c r="S54" s="248">
        <f>R54/$R$9</f>
        <v>0.006153124318438921</v>
      </c>
      <c r="T54" s="247">
        <v>11872</v>
      </c>
      <c r="U54" s="245">
        <v>12462</v>
      </c>
      <c r="V54" s="246"/>
      <c r="W54" s="245"/>
      <c r="X54" s="229">
        <f>SUM(T54:W54)</f>
        <v>24334</v>
      </c>
      <c r="Y54" s="244">
        <f>IF(ISERROR(R54/X54-1),"         /0",(R54/X54-1))</f>
        <v>0.04228651269828232</v>
      </c>
    </row>
    <row r="55" spans="1:25" ht="19.5" customHeight="1">
      <c r="A55" s="250" t="s">
        <v>308</v>
      </c>
      <c r="B55" s="247">
        <v>964</v>
      </c>
      <c r="C55" s="245">
        <v>1404</v>
      </c>
      <c r="D55" s="246">
        <v>0</v>
      </c>
      <c r="E55" s="245">
        <v>0</v>
      </c>
      <c r="F55" s="246">
        <f>SUM(B55:E55)</f>
        <v>2368</v>
      </c>
      <c r="G55" s="248">
        <f>F55/$F$9</f>
        <v>0.0030212174179308233</v>
      </c>
      <c r="H55" s="247">
        <v>869</v>
      </c>
      <c r="I55" s="245">
        <v>1149</v>
      </c>
      <c r="J55" s="246"/>
      <c r="K55" s="245"/>
      <c r="L55" s="246">
        <f>SUM(H55:K55)</f>
        <v>2018</v>
      </c>
      <c r="M55" s="249">
        <f>IF(ISERROR(F55/L55-1),"         /0",(F55/L55-1))</f>
        <v>0.17343904856293357</v>
      </c>
      <c r="N55" s="247">
        <v>7233</v>
      </c>
      <c r="O55" s="245">
        <v>6604</v>
      </c>
      <c r="P55" s="246">
        <v>12</v>
      </c>
      <c r="Q55" s="245">
        <v>17</v>
      </c>
      <c r="R55" s="246">
        <f>SUM(N55:Q55)</f>
        <v>13866</v>
      </c>
      <c r="S55" s="248">
        <f>R55/$R$9</f>
        <v>0.003363924685544852</v>
      </c>
      <c r="T55" s="247">
        <v>5760</v>
      </c>
      <c r="U55" s="245">
        <v>6227</v>
      </c>
      <c r="V55" s="246">
        <v>12</v>
      </c>
      <c r="W55" s="245"/>
      <c r="X55" s="229">
        <f>SUM(T55:W55)</f>
        <v>11999</v>
      </c>
      <c r="Y55" s="244">
        <f>IF(ISERROR(R55/X55-1),"         /0",(R55/X55-1))</f>
        <v>0.1555962996916409</v>
      </c>
    </row>
    <row r="56" spans="1:25" ht="19.5" customHeight="1">
      <c r="A56" s="250" t="s">
        <v>309</v>
      </c>
      <c r="B56" s="247">
        <v>564</v>
      </c>
      <c r="C56" s="245">
        <v>403</v>
      </c>
      <c r="D56" s="246">
        <v>1</v>
      </c>
      <c r="E56" s="245">
        <v>0</v>
      </c>
      <c r="F56" s="246">
        <f t="shared" si="8"/>
        <v>968</v>
      </c>
      <c r="G56" s="248">
        <f t="shared" si="9"/>
        <v>0.0012350246877352352</v>
      </c>
      <c r="H56" s="247">
        <v>395</v>
      </c>
      <c r="I56" s="245">
        <v>287</v>
      </c>
      <c r="J56" s="246"/>
      <c r="K56" s="245"/>
      <c r="L56" s="246">
        <f t="shared" si="10"/>
        <v>682</v>
      </c>
      <c r="M56" s="249">
        <f t="shared" si="11"/>
        <v>0.4193548387096775</v>
      </c>
      <c r="N56" s="247">
        <v>2400</v>
      </c>
      <c r="O56" s="245">
        <v>2190</v>
      </c>
      <c r="P56" s="246">
        <v>11</v>
      </c>
      <c r="Q56" s="245">
        <v>15</v>
      </c>
      <c r="R56" s="246">
        <f t="shared" si="12"/>
        <v>4616</v>
      </c>
      <c r="S56" s="248">
        <f t="shared" si="13"/>
        <v>0.0011198526141984017</v>
      </c>
      <c r="T56" s="247">
        <v>1574</v>
      </c>
      <c r="U56" s="245">
        <v>1586</v>
      </c>
      <c r="V56" s="246">
        <v>5</v>
      </c>
      <c r="W56" s="245"/>
      <c r="X56" s="229">
        <f t="shared" si="14"/>
        <v>3165</v>
      </c>
      <c r="Y56" s="244">
        <f t="shared" si="15"/>
        <v>0.4584518167456557</v>
      </c>
    </row>
    <row r="57" spans="1:25" ht="19.5" customHeight="1">
      <c r="A57" s="250" t="s">
        <v>310</v>
      </c>
      <c r="B57" s="247">
        <v>442</v>
      </c>
      <c r="C57" s="245">
        <v>299</v>
      </c>
      <c r="D57" s="246">
        <v>8</v>
      </c>
      <c r="E57" s="245">
        <v>0</v>
      </c>
      <c r="F57" s="246">
        <f t="shared" si="8"/>
        <v>749</v>
      </c>
      <c r="G57" s="248">
        <f t="shared" si="9"/>
        <v>0.0009556131106546397</v>
      </c>
      <c r="H57" s="247">
        <v>324</v>
      </c>
      <c r="I57" s="245">
        <v>240</v>
      </c>
      <c r="J57" s="246">
        <v>2</v>
      </c>
      <c r="K57" s="245"/>
      <c r="L57" s="246">
        <f t="shared" si="10"/>
        <v>566</v>
      </c>
      <c r="M57" s="249">
        <f t="shared" si="11"/>
        <v>0.3233215547703181</v>
      </c>
      <c r="N57" s="247">
        <v>2999</v>
      </c>
      <c r="O57" s="245">
        <v>2412</v>
      </c>
      <c r="P57" s="246">
        <v>13</v>
      </c>
      <c r="Q57" s="245">
        <v>3</v>
      </c>
      <c r="R57" s="246">
        <f t="shared" si="12"/>
        <v>5427</v>
      </c>
      <c r="S57" s="248">
        <f t="shared" si="13"/>
        <v>0.0013166031493186147</v>
      </c>
      <c r="T57" s="247">
        <v>1860</v>
      </c>
      <c r="U57" s="245">
        <v>1795</v>
      </c>
      <c r="V57" s="246">
        <v>15</v>
      </c>
      <c r="W57" s="245"/>
      <c r="X57" s="229">
        <f t="shared" si="14"/>
        <v>3670</v>
      </c>
      <c r="Y57" s="244">
        <f t="shared" si="15"/>
        <v>0.4787465940054496</v>
      </c>
    </row>
    <row r="58" spans="1:25" ht="19.5" customHeight="1">
      <c r="A58" s="250" t="s">
        <v>311</v>
      </c>
      <c r="B58" s="247">
        <v>379</v>
      </c>
      <c r="C58" s="245">
        <v>368</v>
      </c>
      <c r="D58" s="246">
        <v>0</v>
      </c>
      <c r="E58" s="245">
        <v>0</v>
      </c>
      <c r="F58" s="246">
        <f t="shared" si="8"/>
        <v>747</v>
      </c>
      <c r="G58" s="248">
        <f t="shared" si="9"/>
        <v>0.0009530614067543602</v>
      </c>
      <c r="H58" s="247">
        <v>310</v>
      </c>
      <c r="I58" s="245">
        <v>292</v>
      </c>
      <c r="J58" s="246"/>
      <c r="K58" s="245"/>
      <c r="L58" s="246">
        <f t="shared" si="10"/>
        <v>602</v>
      </c>
      <c r="M58" s="249">
        <f t="shared" si="11"/>
        <v>0.24086378737541536</v>
      </c>
      <c r="N58" s="247">
        <v>2821</v>
      </c>
      <c r="O58" s="245">
        <v>1949</v>
      </c>
      <c r="P58" s="246"/>
      <c r="Q58" s="245"/>
      <c r="R58" s="246">
        <f t="shared" si="12"/>
        <v>4770</v>
      </c>
      <c r="S58" s="248">
        <f t="shared" si="13"/>
        <v>0.001157213381656494</v>
      </c>
      <c r="T58" s="247">
        <v>2449</v>
      </c>
      <c r="U58" s="245">
        <v>1608</v>
      </c>
      <c r="V58" s="246"/>
      <c r="W58" s="245"/>
      <c r="X58" s="229">
        <f t="shared" si="14"/>
        <v>4057</v>
      </c>
      <c r="Y58" s="244">
        <f t="shared" si="15"/>
        <v>0.17574562484594525</v>
      </c>
    </row>
    <row r="59" spans="1:25" ht="19.5" customHeight="1" thickBot="1">
      <c r="A59" s="250" t="s">
        <v>267</v>
      </c>
      <c r="B59" s="247">
        <v>2660</v>
      </c>
      <c r="C59" s="245">
        <v>1955</v>
      </c>
      <c r="D59" s="246">
        <v>11</v>
      </c>
      <c r="E59" s="245">
        <v>0</v>
      </c>
      <c r="F59" s="246">
        <f t="shared" si="8"/>
        <v>4626</v>
      </c>
      <c r="G59" s="248">
        <f t="shared" si="9"/>
        <v>0.005902091121346279</v>
      </c>
      <c r="H59" s="247">
        <v>2387</v>
      </c>
      <c r="I59" s="245">
        <v>1329</v>
      </c>
      <c r="J59" s="246">
        <v>36</v>
      </c>
      <c r="K59" s="245"/>
      <c r="L59" s="246">
        <f t="shared" si="10"/>
        <v>3752</v>
      </c>
      <c r="M59" s="249">
        <f t="shared" si="11"/>
        <v>0.23294243070362475</v>
      </c>
      <c r="N59" s="247">
        <v>18439</v>
      </c>
      <c r="O59" s="245">
        <v>10871</v>
      </c>
      <c r="P59" s="246">
        <v>26</v>
      </c>
      <c r="Q59" s="245">
        <v>21</v>
      </c>
      <c r="R59" s="246">
        <f t="shared" si="12"/>
        <v>29357</v>
      </c>
      <c r="S59" s="248">
        <f t="shared" si="13"/>
        <v>0.007122078248488405</v>
      </c>
      <c r="T59" s="247">
        <v>15690</v>
      </c>
      <c r="U59" s="245">
        <v>7644</v>
      </c>
      <c r="V59" s="246">
        <v>74</v>
      </c>
      <c r="W59" s="245">
        <v>231</v>
      </c>
      <c r="X59" s="229">
        <f t="shared" si="14"/>
        <v>23639</v>
      </c>
      <c r="Y59" s="244">
        <f t="shared" si="15"/>
        <v>0.24188840475485418</v>
      </c>
    </row>
    <row r="60" spans="1:25" s="236" customFormat="1" ht="19.5" customHeight="1">
      <c r="A60" s="243" t="s">
        <v>58</v>
      </c>
      <c r="B60" s="240">
        <f>SUM(B61:B72)</f>
        <v>93501</v>
      </c>
      <c r="C60" s="239">
        <f>SUM(C61:C72)</f>
        <v>83901</v>
      </c>
      <c r="D60" s="238">
        <f>SUM(D61:D72)</f>
        <v>4623</v>
      </c>
      <c r="E60" s="239">
        <f>SUM(E61:E72)</f>
        <v>4152</v>
      </c>
      <c r="F60" s="238">
        <f t="shared" si="8"/>
        <v>186177</v>
      </c>
      <c r="G60" s="241">
        <f t="shared" si="9"/>
        <v>0.23753428852116001</v>
      </c>
      <c r="H60" s="240">
        <f>SUM(H61:H72)</f>
        <v>91385</v>
      </c>
      <c r="I60" s="239">
        <f>SUM(I61:I72)</f>
        <v>82330</v>
      </c>
      <c r="J60" s="238">
        <f>SUM(J61:J72)</f>
        <v>1457</v>
      </c>
      <c r="K60" s="239">
        <f>SUM(K61:K72)</f>
        <v>1169</v>
      </c>
      <c r="L60" s="238">
        <f t="shared" si="10"/>
        <v>176341</v>
      </c>
      <c r="M60" s="242">
        <f t="shared" si="11"/>
        <v>0.05577829319330152</v>
      </c>
      <c r="N60" s="240">
        <f>SUM(N61:N72)</f>
        <v>491187</v>
      </c>
      <c r="O60" s="239">
        <f>SUM(O61:O72)</f>
        <v>460711</v>
      </c>
      <c r="P60" s="238">
        <f>SUM(P61:P72)</f>
        <v>23559</v>
      </c>
      <c r="Q60" s="239">
        <f>SUM(Q61:Q72)</f>
        <v>23605</v>
      </c>
      <c r="R60" s="238">
        <f t="shared" si="12"/>
        <v>999062</v>
      </c>
      <c r="S60" s="241">
        <f t="shared" si="13"/>
        <v>0.24237482505335434</v>
      </c>
      <c r="T60" s="240">
        <f>SUM(T61:T72)</f>
        <v>472817</v>
      </c>
      <c r="U60" s="239">
        <f>SUM(U61:U72)</f>
        <v>439111</v>
      </c>
      <c r="V60" s="238">
        <f>SUM(V61:V72)</f>
        <v>7318</v>
      </c>
      <c r="W60" s="239">
        <f>SUM(W61:W72)</f>
        <v>6405</v>
      </c>
      <c r="X60" s="238">
        <f t="shared" si="14"/>
        <v>925651</v>
      </c>
      <c r="Y60" s="237">
        <f t="shared" si="15"/>
        <v>0.07930742796151025</v>
      </c>
    </row>
    <row r="61" spans="1:25" s="220" customFormat="1" ht="19.5" customHeight="1">
      <c r="A61" s="235" t="s">
        <v>312</v>
      </c>
      <c r="B61" s="233">
        <v>22001</v>
      </c>
      <c r="C61" s="230">
        <v>18826</v>
      </c>
      <c r="D61" s="229">
        <v>1831</v>
      </c>
      <c r="E61" s="230">
        <v>1599</v>
      </c>
      <c r="F61" s="229">
        <f t="shared" si="8"/>
        <v>44257</v>
      </c>
      <c r="G61" s="232">
        <f t="shared" si="9"/>
        <v>0.056465379757332956</v>
      </c>
      <c r="H61" s="233">
        <v>22779</v>
      </c>
      <c r="I61" s="230">
        <v>19834</v>
      </c>
      <c r="J61" s="229">
        <v>300</v>
      </c>
      <c r="K61" s="230">
        <v>160</v>
      </c>
      <c r="L61" s="229">
        <f t="shared" si="10"/>
        <v>43073</v>
      </c>
      <c r="M61" s="234">
        <f t="shared" si="11"/>
        <v>0.027488217676967075</v>
      </c>
      <c r="N61" s="233">
        <v>120870</v>
      </c>
      <c r="O61" s="230">
        <v>116772</v>
      </c>
      <c r="P61" s="229">
        <v>9034</v>
      </c>
      <c r="Q61" s="230">
        <v>8885</v>
      </c>
      <c r="R61" s="229">
        <f t="shared" si="12"/>
        <v>255561</v>
      </c>
      <c r="S61" s="232">
        <f t="shared" si="13"/>
        <v>0.06199970839193192</v>
      </c>
      <c r="T61" s="231">
        <v>118409</v>
      </c>
      <c r="U61" s="230">
        <v>114755</v>
      </c>
      <c r="V61" s="229">
        <v>311</v>
      </c>
      <c r="W61" s="230">
        <v>179</v>
      </c>
      <c r="X61" s="229">
        <f t="shared" si="14"/>
        <v>233654</v>
      </c>
      <c r="Y61" s="228">
        <f t="shared" si="15"/>
        <v>0.09375829217561016</v>
      </c>
    </row>
    <row r="62" spans="1:25" s="220" customFormat="1" ht="19.5" customHeight="1">
      <c r="A62" s="235" t="s">
        <v>313</v>
      </c>
      <c r="B62" s="233">
        <v>14819</v>
      </c>
      <c r="C62" s="230">
        <v>13259</v>
      </c>
      <c r="D62" s="229">
        <v>785</v>
      </c>
      <c r="E62" s="230">
        <v>775</v>
      </c>
      <c r="F62" s="229">
        <f t="shared" si="8"/>
        <v>29638</v>
      </c>
      <c r="G62" s="232">
        <f t="shared" si="9"/>
        <v>0.0378137000982406</v>
      </c>
      <c r="H62" s="233">
        <v>13323</v>
      </c>
      <c r="I62" s="230">
        <v>12127</v>
      </c>
      <c r="J62" s="229">
        <v>15</v>
      </c>
      <c r="K62" s="230"/>
      <c r="L62" s="229">
        <f t="shared" si="10"/>
        <v>25465</v>
      </c>
      <c r="M62" s="234">
        <f t="shared" si="11"/>
        <v>0.16387198115059887</v>
      </c>
      <c r="N62" s="233">
        <v>69114</v>
      </c>
      <c r="O62" s="230">
        <v>67036</v>
      </c>
      <c r="P62" s="229">
        <v>3845</v>
      </c>
      <c r="Q62" s="230">
        <v>3839</v>
      </c>
      <c r="R62" s="229">
        <f t="shared" si="12"/>
        <v>143834</v>
      </c>
      <c r="S62" s="232">
        <f t="shared" si="13"/>
        <v>0.03489447160108598</v>
      </c>
      <c r="T62" s="231">
        <v>62726</v>
      </c>
      <c r="U62" s="230">
        <v>58257</v>
      </c>
      <c r="V62" s="229">
        <v>15</v>
      </c>
      <c r="W62" s="230">
        <v>4</v>
      </c>
      <c r="X62" s="229">
        <f t="shared" si="14"/>
        <v>121002</v>
      </c>
      <c r="Y62" s="228">
        <f t="shared" si="15"/>
        <v>0.18869109601494194</v>
      </c>
    </row>
    <row r="63" spans="1:25" s="220" customFormat="1" ht="19.5" customHeight="1">
      <c r="A63" s="235" t="s">
        <v>314</v>
      </c>
      <c r="B63" s="233">
        <v>12167</v>
      </c>
      <c r="C63" s="230">
        <v>12224</v>
      </c>
      <c r="D63" s="229">
        <v>0</v>
      </c>
      <c r="E63" s="230">
        <v>0</v>
      </c>
      <c r="F63" s="229">
        <f t="shared" si="8"/>
        <v>24391</v>
      </c>
      <c r="G63" s="232">
        <f t="shared" si="9"/>
        <v>0.031119304915857564</v>
      </c>
      <c r="H63" s="233">
        <v>11107</v>
      </c>
      <c r="I63" s="230">
        <v>10649</v>
      </c>
      <c r="J63" s="229"/>
      <c r="K63" s="230"/>
      <c r="L63" s="229">
        <f t="shared" si="10"/>
        <v>21756</v>
      </c>
      <c r="M63" s="234">
        <f t="shared" si="11"/>
        <v>0.12111601397315686</v>
      </c>
      <c r="N63" s="233">
        <v>62666</v>
      </c>
      <c r="O63" s="230">
        <v>67410</v>
      </c>
      <c r="P63" s="229"/>
      <c r="Q63" s="230"/>
      <c r="R63" s="229">
        <f t="shared" si="12"/>
        <v>130076</v>
      </c>
      <c r="S63" s="232">
        <f t="shared" si="13"/>
        <v>0.03155674797323901</v>
      </c>
      <c r="T63" s="231">
        <v>57824</v>
      </c>
      <c r="U63" s="230">
        <v>59224</v>
      </c>
      <c r="V63" s="229"/>
      <c r="W63" s="230"/>
      <c r="X63" s="229">
        <f t="shared" si="14"/>
        <v>117048</v>
      </c>
      <c r="Y63" s="228">
        <f t="shared" si="15"/>
        <v>0.1113047638575626</v>
      </c>
    </row>
    <row r="64" spans="1:25" s="220" customFormat="1" ht="19.5" customHeight="1">
      <c r="A64" s="235" t="s">
        <v>315</v>
      </c>
      <c r="B64" s="233">
        <v>9085</v>
      </c>
      <c r="C64" s="230">
        <v>8968</v>
      </c>
      <c r="D64" s="229">
        <v>661</v>
      </c>
      <c r="E64" s="230">
        <v>643</v>
      </c>
      <c r="F64" s="229">
        <f t="shared" si="8"/>
        <v>19357</v>
      </c>
      <c r="G64" s="232">
        <f t="shared" si="9"/>
        <v>0.024696666198854286</v>
      </c>
      <c r="H64" s="233">
        <v>9045</v>
      </c>
      <c r="I64" s="230">
        <v>8505</v>
      </c>
      <c r="J64" s="229">
        <v>8</v>
      </c>
      <c r="K64" s="230">
        <v>3</v>
      </c>
      <c r="L64" s="229">
        <f t="shared" si="10"/>
        <v>17561</v>
      </c>
      <c r="M64" s="234">
        <f t="shared" si="11"/>
        <v>0.10227208017766642</v>
      </c>
      <c r="N64" s="233">
        <v>46602</v>
      </c>
      <c r="O64" s="230">
        <v>40084</v>
      </c>
      <c r="P64" s="229">
        <v>3837</v>
      </c>
      <c r="Q64" s="230">
        <v>3769</v>
      </c>
      <c r="R64" s="229">
        <f t="shared" si="12"/>
        <v>94292</v>
      </c>
      <c r="S64" s="232">
        <f t="shared" si="13"/>
        <v>0.02287546418934049</v>
      </c>
      <c r="T64" s="231">
        <v>49394</v>
      </c>
      <c r="U64" s="230">
        <v>41958</v>
      </c>
      <c r="V64" s="229">
        <v>16</v>
      </c>
      <c r="W64" s="230">
        <v>10</v>
      </c>
      <c r="X64" s="229">
        <f t="shared" si="14"/>
        <v>91378</v>
      </c>
      <c r="Y64" s="228">
        <f t="shared" si="15"/>
        <v>0.03188951388736894</v>
      </c>
    </row>
    <row r="65" spans="1:25" s="220" customFormat="1" ht="19.5" customHeight="1">
      <c r="A65" s="235" t="s">
        <v>316</v>
      </c>
      <c r="B65" s="233">
        <v>4724</v>
      </c>
      <c r="C65" s="230">
        <v>3762</v>
      </c>
      <c r="D65" s="229">
        <v>2</v>
      </c>
      <c r="E65" s="230">
        <v>0</v>
      </c>
      <c r="F65" s="229">
        <f t="shared" si="8"/>
        <v>8488</v>
      </c>
      <c r="G65" s="232">
        <f t="shared" si="9"/>
        <v>0.010829431352785824</v>
      </c>
      <c r="H65" s="233">
        <v>4266</v>
      </c>
      <c r="I65" s="230">
        <v>3730</v>
      </c>
      <c r="J65" s="229"/>
      <c r="K65" s="230"/>
      <c r="L65" s="229">
        <f t="shared" si="10"/>
        <v>7996</v>
      </c>
      <c r="M65" s="234">
        <f t="shared" si="11"/>
        <v>0.06153076538269131</v>
      </c>
      <c r="N65" s="233">
        <v>24612</v>
      </c>
      <c r="O65" s="230">
        <v>21384</v>
      </c>
      <c r="P65" s="229">
        <v>13</v>
      </c>
      <c r="Q65" s="230">
        <v>7</v>
      </c>
      <c r="R65" s="229">
        <f t="shared" si="12"/>
        <v>46016</v>
      </c>
      <c r="S65" s="232">
        <f t="shared" si="13"/>
        <v>0.01116359139838684</v>
      </c>
      <c r="T65" s="231">
        <v>24329</v>
      </c>
      <c r="U65" s="230">
        <v>21140</v>
      </c>
      <c r="V65" s="229">
        <v>3</v>
      </c>
      <c r="W65" s="230"/>
      <c r="X65" s="229">
        <f t="shared" si="14"/>
        <v>45472</v>
      </c>
      <c r="Y65" s="228">
        <f t="shared" si="15"/>
        <v>0.011963406052075909</v>
      </c>
    </row>
    <row r="66" spans="1:25" s="220" customFormat="1" ht="19.5" customHeight="1">
      <c r="A66" s="235" t="s">
        <v>317</v>
      </c>
      <c r="B66" s="233">
        <v>4069</v>
      </c>
      <c r="C66" s="230">
        <v>3428</v>
      </c>
      <c r="D66" s="229">
        <v>0</v>
      </c>
      <c r="E66" s="230">
        <v>0</v>
      </c>
      <c r="F66" s="229">
        <f>SUM(B66:E66)</f>
        <v>7497</v>
      </c>
      <c r="G66" s="232">
        <f>F66/$F$9</f>
        <v>0.009565062070197375</v>
      </c>
      <c r="H66" s="233">
        <v>3738</v>
      </c>
      <c r="I66" s="230">
        <v>4072</v>
      </c>
      <c r="J66" s="229"/>
      <c r="K66" s="230"/>
      <c r="L66" s="229">
        <f>SUM(H66:K66)</f>
        <v>7810</v>
      </c>
      <c r="M66" s="234">
        <f>IF(ISERROR(F66/L66-1),"         /0",(F66/L66-1))</f>
        <v>-0.040076824583866855</v>
      </c>
      <c r="N66" s="233">
        <v>25557</v>
      </c>
      <c r="O66" s="230">
        <v>22176</v>
      </c>
      <c r="P66" s="229">
        <v>5</v>
      </c>
      <c r="Q66" s="230">
        <v>1</v>
      </c>
      <c r="R66" s="229">
        <f>SUM(N66:Q66)</f>
        <v>47739</v>
      </c>
      <c r="S66" s="232">
        <f>R66/$R$9</f>
        <v>0.011581595309622508</v>
      </c>
      <c r="T66" s="231">
        <v>22481</v>
      </c>
      <c r="U66" s="230">
        <v>23162</v>
      </c>
      <c r="V66" s="229">
        <v>17</v>
      </c>
      <c r="W66" s="230">
        <v>7</v>
      </c>
      <c r="X66" s="229">
        <f>SUM(T66:W66)</f>
        <v>45667</v>
      </c>
      <c r="Y66" s="228">
        <f>IF(ISERROR(R66/X66-1),"         /0",(R66/X66-1))</f>
        <v>0.045371931591740244</v>
      </c>
    </row>
    <row r="67" spans="1:25" s="220" customFormat="1" ht="19.5" customHeight="1">
      <c r="A67" s="235" t="s">
        <v>318</v>
      </c>
      <c r="B67" s="233">
        <v>3255</v>
      </c>
      <c r="C67" s="230">
        <v>3754</v>
      </c>
      <c r="D67" s="229">
        <v>0</v>
      </c>
      <c r="E67" s="230">
        <v>0</v>
      </c>
      <c r="F67" s="229">
        <f t="shared" si="8"/>
        <v>7009</v>
      </c>
      <c r="G67" s="232">
        <f>F67/$F$9</f>
        <v>0.008942446318529198</v>
      </c>
      <c r="H67" s="233">
        <v>4185</v>
      </c>
      <c r="I67" s="230">
        <v>3818</v>
      </c>
      <c r="J67" s="229"/>
      <c r="K67" s="230">
        <v>0</v>
      </c>
      <c r="L67" s="229">
        <f>SUM(H67:K67)</f>
        <v>8003</v>
      </c>
      <c r="M67" s="234">
        <f>IF(ISERROR(F67/L67-1),"         /0",(F67/L67-1))</f>
        <v>-0.12420342371610649</v>
      </c>
      <c r="N67" s="233">
        <v>19033</v>
      </c>
      <c r="O67" s="230">
        <v>19430</v>
      </c>
      <c r="P67" s="229"/>
      <c r="Q67" s="230"/>
      <c r="R67" s="229">
        <f>SUM(N67:Q67)</f>
        <v>38463</v>
      </c>
      <c r="S67" s="232">
        <f>R67/$R$9</f>
        <v>0.009331215576237678</v>
      </c>
      <c r="T67" s="231">
        <v>23650</v>
      </c>
      <c r="U67" s="230">
        <v>23536</v>
      </c>
      <c r="V67" s="229"/>
      <c r="W67" s="230">
        <v>0</v>
      </c>
      <c r="X67" s="229">
        <f>SUM(T67:W67)</f>
        <v>47186</v>
      </c>
      <c r="Y67" s="228">
        <f>IF(ISERROR(R67/X67-1),"         /0",(R67/X67-1))</f>
        <v>-0.18486415462213368</v>
      </c>
    </row>
    <row r="68" spans="1:25" s="220" customFormat="1" ht="19.5" customHeight="1">
      <c r="A68" s="235" t="s">
        <v>319</v>
      </c>
      <c r="B68" s="233">
        <v>1690</v>
      </c>
      <c r="C68" s="230">
        <v>2109</v>
      </c>
      <c r="D68" s="229">
        <v>0</v>
      </c>
      <c r="E68" s="230">
        <v>0</v>
      </c>
      <c r="F68" s="229">
        <f t="shared" si="8"/>
        <v>3799</v>
      </c>
      <c r="G68" s="232">
        <f t="shared" si="9"/>
        <v>0.004846961558580742</v>
      </c>
      <c r="H68" s="233">
        <v>1070</v>
      </c>
      <c r="I68" s="230">
        <v>1002</v>
      </c>
      <c r="J68" s="229"/>
      <c r="K68" s="230"/>
      <c r="L68" s="229">
        <f t="shared" si="10"/>
        <v>2072</v>
      </c>
      <c r="M68" s="234">
        <f t="shared" si="11"/>
        <v>0.8334942084942085</v>
      </c>
      <c r="N68" s="233">
        <v>8029</v>
      </c>
      <c r="O68" s="230">
        <v>10768</v>
      </c>
      <c r="P68" s="229"/>
      <c r="Q68" s="230"/>
      <c r="R68" s="229">
        <f t="shared" si="12"/>
        <v>18797</v>
      </c>
      <c r="S68" s="232">
        <f t="shared" si="13"/>
        <v>0.004560197051362079</v>
      </c>
      <c r="T68" s="231">
        <v>6168</v>
      </c>
      <c r="U68" s="230">
        <v>6017</v>
      </c>
      <c r="V68" s="229"/>
      <c r="W68" s="230"/>
      <c r="X68" s="229">
        <f t="shared" si="14"/>
        <v>12185</v>
      </c>
      <c r="Y68" s="228">
        <f t="shared" si="15"/>
        <v>0.542634386540829</v>
      </c>
    </row>
    <row r="69" spans="1:25" s="220" customFormat="1" ht="19.5" customHeight="1">
      <c r="A69" s="235" t="s">
        <v>320</v>
      </c>
      <c r="B69" s="233">
        <v>1825</v>
      </c>
      <c r="C69" s="230">
        <v>1489</v>
      </c>
      <c r="D69" s="229">
        <v>0</v>
      </c>
      <c r="E69" s="230">
        <v>0</v>
      </c>
      <c r="F69" s="229">
        <f t="shared" si="8"/>
        <v>3314</v>
      </c>
      <c r="G69" s="232">
        <f t="shared" si="9"/>
        <v>0.004228173362762985</v>
      </c>
      <c r="H69" s="233">
        <v>2032</v>
      </c>
      <c r="I69" s="230">
        <v>1768</v>
      </c>
      <c r="J69" s="229"/>
      <c r="K69" s="230"/>
      <c r="L69" s="229">
        <f t="shared" si="10"/>
        <v>3800</v>
      </c>
      <c r="M69" s="234">
        <f t="shared" si="11"/>
        <v>-0.12789473684210528</v>
      </c>
      <c r="N69" s="233">
        <v>8987</v>
      </c>
      <c r="O69" s="230">
        <v>8065</v>
      </c>
      <c r="P69" s="229"/>
      <c r="Q69" s="230">
        <v>3</v>
      </c>
      <c r="R69" s="229">
        <f t="shared" si="12"/>
        <v>17055</v>
      </c>
      <c r="S69" s="232">
        <f t="shared" si="13"/>
        <v>0.004137583694790671</v>
      </c>
      <c r="T69" s="231">
        <v>8877</v>
      </c>
      <c r="U69" s="230">
        <v>7838</v>
      </c>
      <c r="V69" s="229">
        <v>1</v>
      </c>
      <c r="W69" s="230"/>
      <c r="X69" s="229">
        <f t="shared" si="14"/>
        <v>16716</v>
      </c>
      <c r="Y69" s="228">
        <f t="shared" si="15"/>
        <v>0.020279971284996368</v>
      </c>
    </row>
    <row r="70" spans="1:25" s="220" customFormat="1" ht="19.5" customHeight="1">
      <c r="A70" s="235" t="s">
        <v>321</v>
      </c>
      <c r="B70" s="233">
        <v>1789</v>
      </c>
      <c r="C70" s="230">
        <v>1171</v>
      </c>
      <c r="D70" s="229">
        <v>0</v>
      </c>
      <c r="E70" s="230">
        <v>0</v>
      </c>
      <c r="F70" s="229">
        <f t="shared" si="8"/>
        <v>2960</v>
      </c>
      <c r="G70" s="232">
        <f t="shared" si="9"/>
        <v>0.003776521772413529</v>
      </c>
      <c r="H70" s="233">
        <v>2293</v>
      </c>
      <c r="I70" s="230">
        <v>1970</v>
      </c>
      <c r="J70" s="229"/>
      <c r="K70" s="230"/>
      <c r="L70" s="229">
        <f t="shared" si="10"/>
        <v>4263</v>
      </c>
      <c r="M70" s="234">
        <f t="shared" si="11"/>
        <v>-0.30565329580107903</v>
      </c>
      <c r="N70" s="233">
        <v>11370</v>
      </c>
      <c r="O70" s="230">
        <v>8596</v>
      </c>
      <c r="P70" s="229">
        <v>6</v>
      </c>
      <c r="Q70" s="230"/>
      <c r="R70" s="229">
        <f t="shared" si="12"/>
        <v>19972</v>
      </c>
      <c r="S70" s="232">
        <f t="shared" si="13"/>
        <v>0.004845254855019601</v>
      </c>
      <c r="T70" s="231">
        <v>13107</v>
      </c>
      <c r="U70" s="230">
        <v>10403</v>
      </c>
      <c r="V70" s="229"/>
      <c r="W70" s="230"/>
      <c r="X70" s="229">
        <f t="shared" si="14"/>
        <v>23510</v>
      </c>
      <c r="Y70" s="228">
        <f t="shared" si="15"/>
        <v>-0.15048915355168013</v>
      </c>
    </row>
    <row r="71" spans="1:25" s="220" customFormat="1" ht="19.5" customHeight="1">
      <c r="A71" s="235" t="s">
        <v>322</v>
      </c>
      <c r="B71" s="233">
        <v>1012</v>
      </c>
      <c r="C71" s="230">
        <v>709</v>
      </c>
      <c r="D71" s="229">
        <v>0</v>
      </c>
      <c r="E71" s="230">
        <v>0</v>
      </c>
      <c r="F71" s="229">
        <f t="shared" si="8"/>
        <v>1721</v>
      </c>
      <c r="G71" s="232">
        <f t="shared" si="9"/>
        <v>0.002195741206190434</v>
      </c>
      <c r="H71" s="233">
        <v>847</v>
      </c>
      <c r="I71" s="230">
        <v>699</v>
      </c>
      <c r="J71" s="229">
        <v>116</v>
      </c>
      <c r="K71" s="230"/>
      <c r="L71" s="229">
        <f t="shared" si="10"/>
        <v>1662</v>
      </c>
      <c r="M71" s="234">
        <f t="shared" si="11"/>
        <v>0.035499398315282704</v>
      </c>
      <c r="N71" s="233">
        <v>3937</v>
      </c>
      <c r="O71" s="230">
        <v>4305</v>
      </c>
      <c r="P71" s="229">
        <v>899</v>
      </c>
      <c r="Q71" s="230">
        <v>1038</v>
      </c>
      <c r="R71" s="229">
        <f t="shared" si="12"/>
        <v>10179</v>
      </c>
      <c r="S71" s="232">
        <f t="shared" si="13"/>
        <v>0.0024694496880254616</v>
      </c>
      <c r="T71" s="231">
        <v>3754</v>
      </c>
      <c r="U71" s="230">
        <v>4077</v>
      </c>
      <c r="V71" s="229">
        <v>1213</v>
      </c>
      <c r="W71" s="230">
        <v>1452</v>
      </c>
      <c r="X71" s="229">
        <f t="shared" si="14"/>
        <v>10496</v>
      </c>
      <c r="Y71" s="228">
        <f t="shared" si="15"/>
        <v>-0.030201981707317027</v>
      </c>
    </row>
    <row r="72" spans="1:25" s="220" customFormat="1" ht="19.5" customHeight="1" thickBot="1">
      <c r="A72" s="235" t="s">
        <v>267</v>
      </c>
      <c r="B72" s="233">
        <v>17065</v>
      </c>
      <c r="C72" s="230">
        <v>14202</v>
      </c>
      <c r="D72" s="229">
        <v>1344</v>
      </c>
      <c r="E72" s="230">
        <v>1135</v>
      </c>
      <c r="F72" s="229">
        <f t="shared" si="8"/>
        <v>33746</v>
      </c>
      <c r="G72" s="232">
        <f t="shared" si="9"/>
        <v>0.04305489990941451</v>
      </c>
      <c r="H72" s="233">
        <v>16700</v>
      </c>
      <c r="I72" s="230">
        <v>14156</v>
      </c>
      <c r="J72" s="229">
        <v>1018</v>
      </c>
      <c r="K72" s="230">
        <v>1006</v>
      </c>
      <c r="L72" s="229">
        <f t="shared" si="10"/>
        <v>32880</v>
      </c>
      <c r="M72" s="234">
        <f t="shared" si="11"/>
        <v>0.02633819951338201</v>
      </c>
      <c r="N72" s="233">
        <v>90410</v>
      </c>
      <c r="O72" s="230">
        <v>74685</v>
      </c>
      <c r="P72" s="229">
        <v>5920</v>
      </c>
      <c r="Q72" s="230">
        <v>6063</v>
      </c>
      <c r="R72" s="229">
        <f t="shared" si="12"/>
        <v>177078</v>
      </c>
      <c r="S72" s="232">
        <f t="shared" si="13"/>
        <v>0.042959545324312086</v>
      </c>
      <c r="T72" s="231">
        <v>82098</v>
      </c>
      <c r="U72" s="230">
        <v>68744</v>
      </c>
      <c r="V72" s="229">
        <v>5742</v>
      </c>
      <c r="W72" s="230">
        <v>4753</v>
      </c>
      <c r="X72" s="229">
        <f t="shared" si="14"/>
        <v>161337</v>
      </c>
      <c r="Y72" s="228">
        <f t="shared" si="15"/>
        <v>0.09756596440989984</v>
      </c>
    </row>
    <row r="73" spans="1:25" s="236" customFormat="1" ht="19.5" customHeight="1">
      <c r="A73" s="243" t="s">
        <v>57</v>
      </c>
      <c r="B73" s="240">
        <f>SUM(B74:B80)</f>
        <v>8984</v>
      </c>
      <c r="C73" s="239">
        <f>SUM(C74:C80)</f>
        <v>8346</v>
      </c>
      <c r="D73" s="238">
        <f>SUM(D74:D80)</f>
        <v>3</v>
      </c>
      <c r="E73" s="239">
        <f>SUM(E74:E80)</f>
        <v>0</v>
      </c>
      <c r="F73" s="238">
        <f t="shared" si="8"/>
        <v>17333</v>
      </c>
      <c r="G73" s="241">
        <f t="shared" si="9"/>
        <v>0.02211434185177152</v>
      </c>
      <c r="H73" s="240">
        <f>SUM(H74:H80)</f>
        <v>6744</v>
      </c>
      <c r="I73" s="239">
        <f>SUM(I74:I80)</f>
        <v>5949</v>
      </c>
      <c r="J73" s="238">
        <f>SUM(J74:J80)</f>
        <v>119</v>
      </c>
      <c r="K73" s="239">
        <f>SUM(K74:K80)</f>
        <v>98</v>
      </c>
      <c r="L73" s="238">
        <f t="shared" si="10"/>
        <v>12910</v>
      </c>
      <c r="M73" s="242">
        <f t="shared" si="11"/>
        <v>0.3426026336173509</v>
      </c>
      <c r="N73" s="240">
        <f>SUM(N74:N80)</f>
        <v>41535</v>
      </c>
      <c r="O73" s="239">
        <f>SUM(O74:O80)</f>
        <v>40052</v>
      </c>
      <c r="P73" s="238">
        <f>SUM(P74:P80)</f>
        <v>599</v>
      </c>
      <c r="Q73" s="239">
        <f>SUM(Q74:Q80)</f>
        <v>699</v>
      </c>
      <c r="R73" s="238">
        <f t="shared" si="12"/>
        <v>82885</v>
      </c>
      <c r="S73" s="241">
        <f t="shared" si="13"/>
        <v>0.020108098771194655</v>
      </c>
      <c r="T73" s="240">
        <f>SUM(T74:T80)</f>
        <v>34362</v>
      </c>
      <c r="U73" s="239">
        <f>SUM(U74:U80)</f>
        <v>32600</v>
      </c>
      <c r="V73" s="238">
        <f>SUM(V74:V80)</f>
        <v>476</v>
      </c>
      <c r="W73" s="239">
        <f>SUM(W74:W80)</f>
        <v>427</v>
      </c>
      <c r="X73" s="238">
        <f t="shared" si="14"/>
        <v>67865</v>
      </c>
      <c r="Y73" s="237">
        <f t="shared" si="15"/>
        <v>0.22132174169306706</v>
      </c>
    </row>
    <row r="74" spans="1:25" ht="19.5" customHeight="1">
      <c r="A74" s="235" t="s">
        <v>323</v>
      </c>
      <c r="B74" s="233">
        <v>2279</v>
      </c>
      <c r="C74" s="230">
        <v>2075</v>
      </c>
      <c r="D74" s="229">
        <v>0</v>
      </c>
      <c r="E74" s="230">
        <v>0</v>
      </c>
      <c r="F74" s="229">
        <f t="shared" si="8"/>
        <v>4354</v>
      </c>
      <c r="G74" s="232">
        <f t="shared" si="9"/>
        <v>0.005555059390908279</v>
      </c>
      <c r="H74" s="233">
        <v>1625</v>
      </c>
      <c r="I74" s="230">
        <v>1262</v>
      </c>
      <c r="J74" s="229">
        <v>0</v>
      </c>
      <c r="K74" s="230"/>
      <c r="L74" s="229">
        <f t="shared" si="10"/>
        <v>2887</v>
      </c>
      <c r="M74" s="234">
        <f t="shared" si="11"/>
        <v>0.5081399376515414</v>
      </c>
      <c r="N74" s="233">
        <v>9245</v>
      </c>
      <c r="O74" s="230">
        <v>9955</v>
      </c>
      <c r="P74" s="229">
        <v>148</v>
      </c>
      <c r="Q74" s="230">
        <v>263</v>
      </c>
      <c r="R74" s="229">
        <f t="shared" si="12"/>
        <v>19611</v>
      </c>
      <c r="S74" s="232">
        <f t="shared" si="13"/>
        <v>0.004757675393640567</v>
      </c>
      <c r="T74" s="231">
        <v>7366</v>
      </c>
      <c r="U74" s="230">
        <v>6199</v>
      </c>
      <c r="V74" s="229">
        <v>0</v>
      </c>
      <c r="W74" s="230"/>
      <c r="X74" s="229">
        <f t="shared" si="14"/>
        <v>13565</v>
      </c>
      <c r="Y74" s="228">
        <f t="shared" si="15"/>
        <v>0.44570586067084417</v>
      </c>
    </row>
    <row r="75" spans="1:25" ht="19.5" customHeight="1">
      <c r="A75" s="235" t="s">
        <v>324</v>
      </c>
      <c r="B75" s="233">
        <v>1763</v>
      </c>
      <c r="C75" s="230">
        <v>1559</v>
      </c>
      <c r="D75" s="229">
        <v>0</v>
      </c>
      <c r="E75" s="230">
        <v>0</v>
      </c>
      <c r="F75" s="229">
        <f aca="true" t="shared" si="16" ref="F75:F80">SUM(B75:E75)</f>
        <v>3322</v>
      </c>
      <c r="G75" s="232">
        <f aca="true" t="shared" si="17" ref="G75:G80">F75/$F$9</f>
        <v>0.004238380178364103</v>
      </c>
      <c r="H75" s="233">
        <v>1388</v>
      </c>
      <c r="I75" s="230">
        <v>1095</v>
      </c>
      <c r="J75" s="229">
        <v>106</v>
      </c>
      <c r="K75" s="230">
        <v>88</v>
      </c>
      <c r="L75" s="229">
        <f aca="true" t="shared" si="18" ref="L75:L80">SUM(H75:K75)</f>
        <v>2677</v>
      </c>
      <c r="M75" s="234">
        <f aca="true" t="shared" si="19" ref="M75:M80">IF(ISERROR(F75/L75-1),"         /0",(F75/L75-1))</f>
        <v>0.24094135225999258</v>
      </c>
      <c r="N75" s="233">
        <v>6547</v>
      </c>
      <c r="O75" s="230">
        <v>6404</v>
      </c>
      <c r="P75" s="229">
        <v>348</v>
      </c>
      <c r="Q75" s="230">
        <v>366</v>
      </c>
      <c r="R75" s="229">
        <f aca="true" t="shared" si="20" ref="R75:R80">SUM(N75:Q75)</f>
        <v>13665</v>
      </c>
      <c r="S75" s="232">
        <f aca="true" t="shared" si="21" ref="S75:S80">R75/$R$9</f>
        <v>0.003315161605940459</v>
      </c>
      <c r="T75" s="231">
        <v>6518</v>
      </c>
      <c r="U75" s="230">
        <v>6742</v>
      </c>
      <c r="V75" s="229">
        <v>106</v>
      </c>
      <c r="W75" s="230">
        <v>88</v>
      </c>
      <c r="X75" s="229">
        <f aca="true" t="shared" si="22" ref="X75:X80">SUM(T75:W75)</f>
        <v>13454</v>
      </c>
      <c r="Y75" s="228">
        <f aca="true" t="shared" si="23" ref="Y75:Y80">IF(ISERROR(R75/X75-1),"         /0",(R75/X75-1))</f>
        <v>0.01568306823249599</v>
      </c>
    </row>
    <row r="76" spans="1:25" ht="19.5" customHeight="1">
      <c r="A76" s="235" t="s">
        <v>325</v>
      </c>
      <c r="B76" s="233">
        <v>1463</v>
      </c>
      <c r="C76" s="230">
        <v>1338</v>
      </c>
      <c r="D76" s="229">
        <v>0</v>
      </c>
      <c r="E76" s="230">
        <v>0</v>
      </c>
      <c r="F76" s="229">
        <f>SUM(B76:E76)</f>
        <v>2801</v>
      </c>
      <c r="G76" s="232">
        <f>F76/$F$9</f>
        <v>0.003573661312341316</v>
      </c>
      <c r="H76" s="233">
        <v>928</v>
      </c>
      <c r="I76" s="230">
        <v>894</v>
      </c>
      <c r="J76" s="229"/>
      <c r="K76" s="230"/>
      <c r="L76" s="229">
        <f>SUM(H76:K76)</f>
        <v>1822</v>
      </c>
      <c r="M76" s="234">
        <f>IF(ISERROR(F76/L76-1),"         /0",(F76/L76-1))</f>
        <v>0.5373216245883645</v>
      </c>
      <c r="N76" s="233">
        <v>6453</v>
      </c>
      <c r="O76" s="230">
        <v>6382</v>
      </c>
      <c r="P76" s="229">
        <v>10</v>
      </c>
      <c r="Q76" s="230">
        <v>10</v>
      </c>
      <c r="R76" s="229">
        <f>SUM(N76:Q76)</f>
        <v>12855</v>
      </c>
      <c r="S76" s="232">
        <f>R76/$R$9</f>
        <v>0.0031186536732063373</v>
      </c>
      <c r="T76" s="231">
        <v>5858</v>
      </c>
      <c r="U76" s="230">
        <v>5985</v>
      </c>
      <c r="V76" s="229">
        <v>154</v>
      </c>
      <c r="W76" s="230">
        <v>147</v>
      </c>
      <c r="X76" s="229">
        <f>SUM(T76:W76)</f>
        <v>12144</v>
      </c>
      <c r="Y76" s="228">
        <f>IF(ISERROR(R76/X76-1),"         /0",(R76/X76-1))</f>
        <v>0.05854743083003955</v>
      </c>
    </row>
    <row r="77" spans="1:25" ht="19.5" customHeight="1">
      <c r="A77" s="235" t="s">
        <v>326</v>
      </c>
      <c r="B77" s="233">
        <v>673</v>
      </c>
      <c r="C77" s="230">
        <v>944</v>
      </c>
      <c r="D77" s="229">
        <v>0</v>
      </c>
      <c r="E77" s="230">
        <v>0</v>
      </c>
      <c r="F77" s="229">
        <f t="shared" si="16"/>
        <v>1617</v>
      </c>
      <c r="G77" s="232">
        <f t="shared" si="17"/>
        <v>0.0020630526033759045</v>
      </c>
      <c r="H77" s="233">
        <v>566</v>
      </c>
      <c r="I77" s="230">
        <v>947</v>
      </c>
      <c r="J77" s="229"/>
      <c r="K77" s="230"/>
      <c r="L77" s="229">
        <f t="shared" si="18"/>
        <v>1513</v>
      </c>
      <c r="M77" s="234">
        <f t="shared" si="19"/>
        <v>0.06873760740251167</v>
      </c>
      <c r="N77" s="233">
        <v>3553</v>
      </c>
      <c r="O77" s="230">
        <v>4826</v>
      </c>
      <c r="P77" s="229">
        <v>3</v>
      </c>
      <c r="Q77" s="230">
        <v>2</v>
      </c>
      <c r="R77" s="229">
        <f t="shared" si="20"/>
        <v>8384</v>
      </c>
      <c r="S77" s="232">
        <f t="shared" si="21"/>
        <v>0.0020339784049912043</v>
      </c>
      <c r="T77" s="231">
        <v>3067</v>
      </c>
      <c r="U77" s="230">
        <v>4362</v>
      </c>
      <c r="V77" s="229">
        <v>147</v>
      </c>
      <c r="W77" s="230">
        <v>154</v>
      </c>
      <c r="X77" s="229">
        <f t="shared" si="22"/>
        <v>7730</v>
      </c>
      <c r="Y77" s="228">
        <f t="shared" si="23"/>
        <v>0.08460543337645543</v>
      </c>
    </row>
    <row r="78" spans="1:25" ht="19.5" customHeight="1">
      <c r="A78" s="235" t="s">
        <v>327</v>
      </c>
      <c r="B78" s="233">
        <v>569</v>
      </c>
      <c r="C78" s="230">
        <v>364</v>
      </c>
      <c r="D78" s="229">
        <v>0</v>
      </c>
      <c r="E78" s="230">
        <v>0</v>
      </c>
      <c r="F78" s="229">
        <f t="shared" si="16"/>
        <v>933</v>
      </c>
      <c r="G78" s="232">
        <f t="shared" si="17"/>
        <v>0.0011903698694803455</v>
      </c>
      <c r="H78" s="233">
        <v>633</v>
      </c>
      <c r="I78" s="230">
        <v>294</v>
      </c>
      <c r="J78" s="229"/>
      <c r="K78" s="230"/>
      <c r="L78" s="229">
        <f t="shared" si="18"/>
        <v>927</v>
      </c>
      <c r="M78" s="234">
        <f t="shared" si="19"/>
        <v>0.006472491909385036</v>
      </c>
      <c r="N78" s="233">
        <v>2639</v>
      </c>
      <c r="O78" s="230">
        <v>2198</v>
      </c>
      <c r="P78" s="229">
        <v>32</v>
      </c>
      <c r="Q78" s="230">
        <v>4</v>
      </c>
      <c r="R78" s="229">
        <f t="shared" si="20"/>
        <v>4873</v>
      </c>
      <c r="S78" s="232">
        <f t="shared" si="21"/>
        <v>0.0011822014274239193</v>
      </c>
      <c r="T78" s="231">
        <v>1999</v>
      </c>
      <c r="U78" s="230">
        <v>1341</v>
      </c>
      <c r="V78" s="229">
        <v>1</v>
      </c>
      <c r="W78" s="230"/>
      <c r="X78" s="229">
        <f t="shared" si="22"/>
        <v>3341</v>
      </c>
      <c r="Y78" s="228">
        <f t="shared" si="23"/>
        <v>0.4585453457048787</v>
      </c>
    </row>
    <row r="79" spans="1:25" ht="19.5" customHeight="1">
      <c r="A79" s="235" t="s">
        <v>328</v>
      </c>
      <c r="B79" s="233">
        <v>245</v>
      </c>
      <c r="C79" s="230">
        <v>302</v>
      </c>
      <c r="D79" s="229">
        <v>0</v>
      </c>
      <c r="E79" s="230">
        <v>0</v>
      </c>
      <c r="F79" s="229">
        <f t="shared" si="16"/>
        <v>547</v>
      </c>
      <c r="G79" s="232">
        <f t="shared" si="17"/>
        <v>0.000697891016726419</v>
      </c>
      <c r="H79" s="233">
        <v>206</v>
      </c>
      <c r="I79" s="230">
        <v>275</v>
      </c>
      <c r="J79" s="229">
        <v>6</v>
      </c>
      <c r="K79" s="230">
        <v>1</v>
      </c>
      <c r="L79" s="229">
        <f t="shared" si="18"/>
        <v>488</v>
      </c>
      <c r="M79" s="234">
        <f t="shared" si="19"/>
        <v>0.12090163934426235</v>
      </c>
      <c r="N79" s="233">
        <v>1629</v>
      </c>
      <c r="O79" s="230">
        <v>1437</v>
      </c>
      <c r="P79" s="229">
        <v>6</v>
      </c>
      <c r="Q79" s="230">
        <v>17</v>
      </c>
      <c r="R79" s="229">
        <f t="shared" si="20"/>
        <v>3089</v>
      </c>
      <c r="S79" s="232">
        <f t="shared" si="21"/>
        <v>0.0007493987706366687</v>
      </c>
      <c r="T79" s="231">
        <v>1358</v>
      </c>
      <c r="U79" s="230">
        <v>1283</v>
      </c>
      <c r="V79" s="229">
        <v>8</v>
      </c>
      <c r="W79" s="230">
        <v>1</v>
      </c>
      <c r="X79" s="229">
        <f t="shared" si="22"/>
        <v>2650</v>
      </c>
      <c r="Y79" s="228">
        <f t="shared" si="23"/>
        <v>0.1656603773584906</v>
      </c>
    </row>
    <row r="80" spans="1:25" ht="19.5" customHeight="1" thickBot="1">
      <c r="A80" s="235" t="s">
        <v>267</v>
      </c>
      <c r="B80" s="233">
        <v>1992</v>
      </c>
      <c r="C80" s="230">
        <v>1764</v>
      </c>
      <c r="D80" s="229">
        <v>3</v>
      </c>
      <c r="E80" s="230">
        <v>0</v>
      </c>
      <c r="F80" s="229">
        <f t="shared" si="16"/>
        <v>3759</v>
      </c>
      <c r="G80" s="232">
        <f t="shared" si="17"/>
        <v>0.004795927480575154</v>
      </c>
      <c r="H80" s="233">
        <v>1398</v>
      </c>
      <c r="I80" s="230">
        <v>1182</v>
      </c>
      <c r="J80" s="229">
        <v>7</v>
      </c>
      <c r="K80" s="230">
        <v>9</v>
      </c>
      <c r="L80" s="229">
        <f t="shared" si="18"/>
        <v>2596</v>
      </c>
      <c r="M80" s="234">
        <f t="shared" si="19"/>
        <v>0.4479969183359014</v>
      </c>
      <c r="N80" s="233">
        <v>11469</v>
      </c>
      <c r="O80" s="230">
        <v>8850</v>
      </c>
      <c r="P80" s="229">
        <v>52</v>
      </c>
      <c r="Q80" s="230">
        <v>37</v>
      </c>
      <c r="R80" s="229">
        <f t="shared" si="20"/>
        <v>20408</v>
      </c>
      <c r="S80" s="232">
        <f t="shared" si="21"/>
        <v>0.004951029495355499</v>
      </c>
      <c r="T80" s="231">
        <v>8196</v>
      </c>
      <c r="U80" s="230">
        <v>6688</v>
      </c>
      <c r="V80" s="229">
        <v>60</v>
      </c>
      <c r="W80" s="230">
        <v>37</v>
      </c>
      <c r="X80" s="229">
        <f t="shared" si="22"/>
        <v>14981</v>
      </c>
      <c r="Y80" s="228">
        <f t="shared" si="23"/>
        <v>0.36225886122421724</v>
      </c>
    </row>
    <row r="81" spans="1:25" s="220" customFormat="1" ht="19.5" customHeight="1" thickBot="1">
      <c r="A81" s="227" t="s">
        <v>56</v>
      </c>
      <c r="B81" s="224">
        <v>1204</v>
      </c>
      <c r="C81" s="223">
        <v>219</v>
      </c>
      <c r="D81" s="222">
        <v>3</v>
      </c>
      <c r="E81" s="223">
        <v>0</v>
      </c>
      <c r="F81" s="222">
        <f>SUM(B81:E81)</f>
        <v>1426</v>
      </c>
      <c r="G81" s="225">
        <f>F81/$F$9</f>
        <v>0.0018193648808992205</v>
      </c>
      <c r="H81" s="224">
        <v>1088</v>
      </c>
      <c r="I81" s="223">
        <v>62</v>
      </c>
      <c r="J81" s="222">
        <v>76</v>
      </c>
      <c r="K81" s="223">
        <v>72</v>
      </c>
      <c r="L81" s="222">
        <f>SUM(H81:K81)</f>
        <v>1298</v>
      </c>
      <c r="M81" s="226">
        <f>IF(ISERROR(F81/L81-1),"         /0",(F81/L81-1))</f>
        <v>0.09861325115562414</v>
      </c>
      <c r="N81" s="224">
        <v>7270</v>
      </c>
      <c r="O81" s="223">
        <v>1349</v>
      </c>
      <c r="P81" s="222">
        <v>9</v>
      </c>
      <c r="Q81" s="223">
        <v>1</v>
      </c>
      <c r="R81" s="222">
        <f>SUM(N81:Q81)</f>
        <v>8629</v>
      </c>
      <c r="S81" s="225">
        <f>R81/$R$9</f>
        <v>0.0020934159895836238</v>
      </c>
      <c r="T81" s="224">
        <v>5980</v>
      </c>
      <c r="U81" s="223">
        <v>501</v>
      </c>
      <c r="V81" s="222">
        <v>5040</v>
      </c>
      <c r="W81" s="223">
        <v>4281</v>
      </c>
      <c r="X81" s="222">
        <f>SUM(T81:W81)</f>
        <v>15802</v>
      </c>
      <c r="Y81" s="221">
        <f>IF(ISERROR(R81/X81-1),"         /0",(R81/X81-1))</f>
        <v>-0.4539298822933806</v>
      </c>
    </row>
    <row r="82" ht="15" thickTop="1">
      <c r="A82" s="94" t="s">
        <v>43</v>
      </c>
    </row>
    <row r="83" ht="15">
      <c r="A83" s="94" t="s">
        <v>55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82:Y65536 M82:M65536 Y3 M3 M5:M8 Y5:Y8">
    <cfRule type="cellIs" priority="1" dxfId="103" operator="lessThan" stopIfTrue="1">
      <formula>0</formula>
    </cfRule>
  </conditionalFormatting>
  <conditionalFormatting sqref="Y9:Y81 M9:M81">
    <cfRule type="cellIs" priority="2" dxfId="103" operator="lessThan" stopIfTrue="1">
      <formula>0</formula>
    </cfRule>
    <cfRule type="cellIs" priority="3" dxfId="105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4">
      <selection activeCell="T45" sqref="T45:W45"/>
    </sheetView>
  </sheetViews>
  <sheetFormatPr defaultColWidth="8.00390625" defaultRowHeight="15"/>
  <cols>
    <col min="1" max="1" width="19.57421875" style="128" customWidth="1"/>
    <col min="2" max="2" width="9.421875" style="128" bestFit="1" customWidth="1"/>
    <col min="3" max="3" width="10.7109375" style="128" customWidth="1"/>
    <col min="4" max="4" width="8.00390625" style="128" bestFit="1" customWidth="1"/>
    <col min="5" max="5" width="10.8515625" style="128" customWidth="1"/>
    <col min="6" max="6" width="11.140625" style="128" customWidth="1"/>
    <col min="7" max="7" width="10.00390625" style="128" bestFit="1" customWidth="1"/>
    <col min="8" max="8" width="10.421875" style="128" customWidth="1"/>
    <col min="9" max="9" width="10.8515625" style="128" customWidth="1"/>
    <col min="10" max="10" width="8.57421875" style="128" customWidth="1"/>
    <col min="11" max="11" width="9.7109375" style="128" bestFit="1" customWidth="1"/>
    <col min="12" max="12" width="11.00390625" style="128" customWidth="1"/>
    <col min="13" max="13" width="10.57421875" style="128" bestFit="1" customWidth="1"/>
    <col min="14" max="14" width="12.421875" style="128" customWidth="1"/>
    <col min="15" max="15" width="11.140625" style="128" bestFit="1" customWidth="1"/>
    <col min="16" max="16" width="10.00390625" style="128" customWidth="1"/>
    <col min="17" max="17" width="10.8515625" style="128" customWidth="1"/>
    <col min="18" max="18" width="12.421875" style="128" customWidth="1"/>
    <col min="19" max="19" width="11.28125" style="128" bestFit="1" customWidth="1"/>
    <col min="20" max="21" width="12.421875" style="128" customWidth="1"/>
    <col min="22" max="22" width="10.8515625" style="128" customWidth="1"/>
    <col min="23" max="23" width="11.003906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69" t="s">
        <v>28</v>
      </c>
      <c r="Y1" s="570"/>
    </row>
    <row r="2" ht="5.25" customHeight="1" thickBot="1"/>
    <row r="3" spans="1:25" ht="24" customHeight="1" thickTop="1">
      <c r="A3" s="630" t="s">
        <v>66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2"/>
    </row>
    <row r="4" spans="1:25" ht="21" customHeight="1" thickBot="1">
      <c r="A4" s="641" t="s">
        <v>65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3"/>
    </row>
    <row r="5" spans="1:25" s="270" customFormat="1" ht="17.25" customHeight="1" thickBot="1" thickTop="1">
      <c r="A5" s="574" t="s">
        <v>64</v>
      </c>
      <c r="B5" s="647" t="s">
        <v>36</v>
      </c>
      <c r="C5" s="648"/>
      <c r="D5" s="648"/>
      <c r="E5" s="648"/>
      <c r="F5" s="648"/>
      <c r="G5" s="648"/>
      <c r="H5" s="648"/>
      <c r="I5" s="648"/>
      <c r="J5" s="649"/>
      <c r="K5" s="649"/>
      <c r="L5" s="649"/>
      <c r="M5" s="650"/>
      <c r="N5" s="647" t="s">
        <v>35</v>
      </c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51"/>
    </row>
    <row r="6" spans="1:25" s="168" customFormat="1" ht="26.25" customHeight="1">
      <c r="A6" s="575"/>
      <c r="B6" s="636" t="s">
        <v>156</v>
      </c>
      <c r="C6" s="637"/>
      <c r="D6" s="637"/>
      <c r="E6" s="637"/>
      <c r="F6" s="637"/>
      <c r="G6" s="633" t="s">
        <v>34</v>
      </c>
      <c r="H6" s="636" t="s">
        <v>157</v>
      </c>
      <c r="I6" s="637"/>
      <c r="J6" s="637"/>
      <c r="K6" s="637"/>
      <c r="L6" s="637"/>
      <c r="M6" s="644" t="s">
        <v>33</v>
      </c>
      <c r="N6" s="636" t="s">
        <v>158</v>
      </c>
      <c r="O6" s="637"/>
      <c r="P6" s="637"/>
      <c r="Q6" s="637"/>
      <c r="R6" s="637"/>
      <c r="S6" s="633" t="s">
        <v>34</v>
      </c>
      <c r="T6" s="636" t="s">
        <v>159</v>
      </c>
      <c r="U6" s="637"/>
      <c r="V6" s="637"/>
      <c r="W6" s="637"/>
      <c r="X6" s="637"/>
      <c r="Y6" s="638" t="s">
        <v>33</v>
      </c>
    </row>
    <row r="7" spans="1:25" s="168" customFormat="1" ht="26.25" customHeight="1">
      <c r="A7" s="576"/>
      <c r="B7" s="625" t="s">
        <v>22</v>
      </c>
      <c r="C7" s="626"/>
      <c r="D7" s="627" t="s">
        <v>21</v>
      </c>
      <c r="E7" s="626"/>
      <c r="F7" s="628" t="s">
        <v>17</v>
      </c>
      <c r="G7" s="634"/>
      <c r="H7" s="625" t="s">
        <v>22</v>
      </c>
      <c r="I7" s="626"/>
      <c r="J7" s="627" t="s">
        <v>21</v>
      </c>
      <c r="K7" s="626"/>
      <c r="L7" s="628" t="s">
        <v>17</v>
      </c>
      <c r="M7" s="645"/>
      <c r="N7" s="625" t="s">
        <v>22</v>
      </c>
      <c r="O7" s="626"/>
      <c r="P7" s="627" t="s">
        <v>21</v>
      </c>
      <c r="Q7" s="626"/>
      <c r="R7" s="628" t="s">
        <v>17</v>
      </c>
      <c r="S7" s="634"/>
      <c r="T7" s="625" t="s">
        <v>22</v>
      </c>
      <c r="U7" s="626"/>
      <c r="V7" s="627" t="s">
        <v>21</v>
      </c>
      <c r="W7" s="626"/>
      <c r="X7" s="628" t="s">
        <v>17</v>
      </c>
      <c r="Y7" s="639"/>
    </row>
    <row r="8" spans="1:25" s="266" customFormat="1" ht="27.75" thickBot="1">
      <c r="A8" s="577"/>
      <c r="B8" s="269" t="s">
        <v>19</v>
      </c>
      <c r="C8" s="267" t="s">
        <v>18</v>
      </c>
      <c r="D8" s="268" t="s">
        <v>19</v>
      </c>
      <c r="E8" s="267" t="s">
        <v>18</v>
      </c>
      <c r="F8" s="629"/>
      <c r="G8" s="635"/>
      <c r="H8" s="269" t="s">
        <v>19</v>
      </c>
      <c r="I8" s="267" t="s">
        <v>18</v>
      </c>
      <c r="J8" s="268" t="s">
        <v>19</v>
      </c>
      <c r="K8" s="267" t="s">
        <v>18</v>
      </c>
      <c r="L8" s="629"/>
      <c r="M8" s="646"/>
      <c r="N8" s="269" t="s">
        <v>19</v>
      </c>
      <c r="O8" s="267" t="s">
        <v>18</v>
      </c>
      <c r="P8" s="268" t="s">
        <v>19</v>
      </c>
      <c r="Q8" s="267" t="s">
        <v>18</v>
      </c>
      <c r="R8" s="629"/>
      <c r="S8" s="635"/>
      <c r="T8" s="269" t="s">
        <v>19</v>
      </c>
      <c r="U8" s="267" t="s">
        <v>18</v>
      </c>
      <c r="V8" s="268" t="s">
        <v>19</v>
      </c>
      <c r="W8" s="267" t="s">
        <v>18</v>
      </c>
      <c r="X8" s="629"/>
      <c r="Y8" s="640"/>
    </row>
    <row r="9" spans="1:25" s="157" customFormat="1" ht="18" customHeight="1" thickBot="1" thickTop="1">
      <c r="A9" s="308" t="s">
        <v>24</v>
      </c>
      <c r="B9" s="305">
        <f>B10+B14+B25+B31+B41+B45</f>
        <v>402021</v>
      </c>
      <c r="C9" s="304">
        <f>C10+C14+C25+C31+C41+C45</f>
        <v>372544</v>
      </c>
      <c r="D9" s="303">
        <f>D10+D14+D25+D31+D41+D45</f>
        <v>4787</v>
      </c>
      <c r="E9" s="302">
        <f>E10+E14+E25+E31+E41+E45</f>
        <v>4438</v>
      </c>
      <c r="F9" s="301">
        <f aca="true" t="shared" si="0" ref="F9:F45">SUM(B9:E9)</f>
        <v>783790</v>
      </c>
      <c r="G9" s="306">
        <f aca="true" t="shared" si="1" ref="G9:G45">F9/$F$9</f>
        <v>1</v>
      </c>
      <c r="H9" s="305">
        <f>H10+H14+H25+H31+H41+H45</f>
        <v>350391</v>
      </c>
      <c r="I9" s="304">
        <f>I10+I14+I25+I31+I41+I45</f>
        <v>324001</v>
      </c>
      <c r="J9" s="303">
        <f>J10+J14+J25+J31+J41+J45</f>
        <v>3050</v>
      </c>
      <c r="K9" s="302">
        <f>K10+K14+K25+K31+K41+K45</f>
        <v>2006</v>
      </c>
      <c r="L9" s="301">
        <f aca="true" t="shared" si="2" ref="L9:L45">SUM(H9:K9)</f>
        <v>679448</v>
      </c>
      <c r="M9" s="307">
        <f aca="true" t="shared" si="3" ref="M9:M45">IF(ISERROR(F9/L9-1),"         /0",(F9/L9-1))</f>
        <v>0.15356877936207036</v>
      </c>
      <c r="N9" s="305">
        <f>N10+N14+N25+N31+N41+N45</f>
        <v>2092511</v>
      </c>
      <c r="O9" s="304">
        <f>O10+O14+O25+O31+O41+O45</f>
        <v>1978697</v>
      </c>
      <c r="P9" s="303">
        <f>P10+P14+P25+P31+P41+P45</f>
        <v>25280</v>
      </c>
      <c r="Q9" s="302">
        <f>Q10+Q14+Q25+Q31+Q41+Q45</f>
        <v>25483</v>
      </c>
      <c r="R9" s="301">
        <f aca="true" t="shared" si="4" ref="R9:R45">SUM(N9:Q9)</f>
        <v>4121971</v>
      </c>
      <c r="S9" s="306">
        <f aca="true" t="shared" si="5" ref="S9:S45">R9/$R$9</f>
        <v>1</v>
      </c>
      <c r="T9" s="305">
        <f>T10+T14+T25+T31+T41+T45</f>
        <v>1864563</v>
      </c>
      <c r="U9" s="304">
        <f>U10+U14+U25+U31+U41+U45</f>
        <v>1747035</v>
      </c>
      <c r="V9" s="303">
        <f>V10+V14+V25+V31+V41+V45</f>
        <v>16358</v>
      </c>
      <c r="W9" s="302">
        <f>W10+W14+W25+W31+W41+W45</f>
        <v>13624</v>
      </c>
      <c r="X9" s="301">
        <f aca="true" t="shared" si="6" ref="X9:X45">SUM(T9:W9)</f>
        <v>3641580</v>
      </c>
      <c r="Y9" s="300">
        <f>IF(ISERROR(R9/X9-1),"         /0",(R9/X9-1))</f>
        <v>0.13191828821555474</v>
      </c>
    </row>
    <row r="10" spans="1:25" s="283" customFormat="1" ht="19.5" customHeight="1">
      <c r="A10" s="292" t="s">
        <v>61</v>
      </c>
      <c r="B10" s="289">
        <f>SUM(B11:B13)</f>
        <v>134508</v>
      </c>
      <c r="C10" s="288">
        <f>SUM(C11:C13)</f>
        <v>130966</v>
      </c>
      <c r="D10" s="287">
        <f>SUM(D11:D13)</f>
        <v>101</v>
      </c>
      <c r="E10" s="286">
        <f>SUM(E11:E13)</f>
        <v>211</v>
      </c>
      <c r="F10" s="285">
        <f t="shared" si="0"/>
        <v>265786</v>
      </c>
      <c r="G10" s="290">
        <f t="shared" si="1"/>
        <v>0.33910358641983185</v>
      </c>
      <c r="H10" s="289">
        <f>SUM(H11:H13)</f>
        <v>113260</v>
      </c>
      <c r="I10" s="288">
        <f>SUM(I11:I13)</f>
        <v>109501</v>
      </c>
      <c r="J10" s="287">
        <f>SUM(J11:J13)</f>
        <v>760</v>
      </c>
      <c r="K10" s="286">
        <f>SUM(K11:K13)</f>
        <v>359</v>
      </c>
      <c r="L10" s="285">
        <f t="shared" si="2"/>
        <v>223880</v>
      </c>
      <c r="M10" s="291">
        <f t="shared" si="3"/>
        <v>0.1871806324816867</v>
      </c>
      <c r="N10" s="289">
        <f>SUM(N11:N13)</f>
        <v>665267</v>
      </c>
      <c r="O10" s="288">
        <f>SUM(O11:O13)</f>
        <v>647812</v>
      </c>
      <c r="P10" s="287">
        <f>SUM(P11:P13)</f>
        <v>557</v>
      </c>
      <c r="Q10" s="286">
        <f>SUM(Q11:Q13)</f>
        <v>708</v>
      </c>
      <c r="R10" s="285">
        <f t="shared" si="4"/>
        <v>1314344</v>
      </c>
      <c r="S10" s="290">
        <f t="shared" si="5"/>
        <v>0.31886299054505723</v>
      </c>
      <c r="T10" s="289">
        <f>SUM(T11:T13)</f>
        <v>566260</v>
      </c>
      <c r="U10" s="288">
        <f>SUM(U11:U13)</f>
        <v>551310</v>
      </c>
      <c r="V10" s="287">
        <f>SUM(V11:V13)</f>
        <v>2142</v>
      </c>
      <c r="W10" s="286">
        <f>SUM(W11:W13)</f>
        <v>1550</v>
      </c>
      <c r="X10" s="285">
        <f t="shared" si="6"/>
        <v>1121262</v>
      </c>
      <c r="Y10" s="390">
        <f aca="true" t="shared" si="7" ref="Y10:Y45">IF(ISERROR(R10/X10-1),"         /0",IF(R10/X10&gt;5,"  *  ",(R10/X10-1)))</f>
        <v>0.17220060967017514</v>
      </c>
    </row>
    <row r="11" spans="1:25" ht="19.5" customHeight="1">
      <c r="A11" s="235" t="s">
        <v>329</v>
      </c>
      <c r="B11" s="233">
        <v>130469</v>
      </c>
      <c r="C11" s="230">
        <v>127172</v>
      </c>
      <c r="D11" s="229">
        <v>101</v>
      </c>
      <c r="E11" s="281">
        <v>211</v>
      </c>
      <c r="F11" s="280">
        <f t="shared" si="0"/>
        <v>257953</v>
      </c>
      <c r="G11" s="232">
        <f t="shared" si="1"/>
        <v>0.32910983809438754</v>
      </c>
      <c r="H11" s="233">
        <v>109621</v>
      </c>
      <c r="I11" s="230">
        <v>106896</v>
      </c>
      <c r="J11" s="229">
        <v>760</v>
      </c>
      <c r="K11" s="281">
        <v>359</v>
      </c>
      <c r="L11" s="280">
        <f t="shared" si="2"/>
        <v>217636</v>
      </c>
      <c r="M11" s="282">
        <f t="shared" si="3"/>
        <v>0.18524968295686373</v>
      </c>
      <c r="N11" s="233">
        <v>640647</v>
      </c>
      <c r="O11" s="230">
        <v>631145</v>
      </c>
      <c r="P11" s="229">
        <v>555</v>
      </c>
      <c r="Q11" s="281">
        <v>708</v>
      </c>
      <c r="R11" s="280">
        <f t="shared" si="4"/>
        <v>1273055</v>
      </c>
      <c r="S11" s="232">
        <f t="shared" si="5"/>
        <v>0.30884618062572494</v>
      </c>
      <c r="T11" s="231">
        <v>544042</v>
      </c>
      <c r="U11" s="230">
        <v>537067</v>
      </c>
      <c r="V11" s="229">
        <v>2140</v>
      </c>
      <c r="W11" s="281">
        <v>1550</v>
      </c>
      <c r="X11" s="280">
        <f t="shared" si="6"/>
        <v>1084799</v>
      </c>
      <c r="Y11" s="228">
        <f t="shared" si="7"/>
        <v>0.17353998298302264</v>
      </c>
    </row>
    <row r="12" spans="1:25" ht="19.5" customHeight="1">
      <c r="A12" s="235" t="s">
        <v>330</v>
      </c>
      <c r="B12" s="233">
        <v>3700</v>
      </c>
      <c r="C12" s="230">
        <v>3529</v>
      </c>
      <c r="D12" s="229">
        <v>0</v>
      </c>
      <c r="E12" s="281">
        <v>0</v>
      </c>
      <c r="F12" s="280">
        <f t="shared" si="0"/>
        <v>7229</v>
      </c>
      <c r="G12" s="232">
        <f t="shared" si="1"/>
        <v>0.009223133747559934</v>
      </c>
      <c r="H12" s="233">
        <v>3540</v>
      </c>
      <c r="I12" s="230">
        <v>2531</v>
      </c>
      <c r="J12" s="229"/>
      <c r="K12" s="281"/>
      <c r="L12" s="280">
        <f t="shared" si="2"/>
        <v>6071</v>
      </c>
      <c r="M12" s="282">
        <f t="shared" si="3"/>
        <v>0.19074287596771544</v>
      </c>
      <c r="N12" s="233">
        <v>23016</v>
      </c>
      <c r="O12" s="230">
        <v>15871</v>
      </c>
      <c r="P12" s="229">
        <v>2</v>
      </c>
      <c r="Q12" s="281"/>
      <c r="R12" s="280">
        <f t="shared" si="4"/>
        <v>38889</v>
      </c>
      <c r="S12" s="232">
        <f t="shared" si="5"/>
        <v>0.009434564192712661</v>
      </c>
      <c r="T12" s="231">
        <v>21601</v>
      </c>
      <c r="U12" s="230">
        <v>13961</v>
      </c>
      <c r="V12" s="229"/>
      <c r="W12" s="281"/>
      <c r="X12" s="280">
        <f t="shared" si="6"/>
        <v>35562</v>
      </c>
      <c r="Y12" s="228">
        <f t="shared" si="7"/>
        <v>0.09355491817108152</v>
      </c>
    </row>
    <row r="13" spans="1:25" ht="19.5" customHeight="1" thickBot="1">
      <c r="A13" s="258" t="s">
        <v>331</v>
      </c>
      <c r="B13" s="255">
        <v>339</v>
      </c>
      <c r="C13" s="254">
        <v>265</v>
      </c>
      <c r="D13" s="253">
        <v>0</v>
      </c>
      <c r="E13" s="297">
        <v>0</v>
      </c>
      <c r="F13" s="296">
        <f t="shared" si="0"/>
        <v>604</v>
      </c>
      <c r="G13" s="256">
        <f t="shared" si="1"/>
        <v>0.0007706145778843823</v>
      </c>
      <c r="H13" s="255">
        <v>99</v>
      </c>
      <c r="I13" s="254">
        <v>74</v>
      </c>
      <c r="J13" s="253">
        <v>0</v>
      </c>
      <c r="K13" s="297"/>
      <c r="L13" s="296">
        <f t="shared" si="2"/>
        <v>173</v>
      </c>
      <c r="M13" s="299">
        <f t="shared" si="3"/>
        <v>2.491329479768786</v>
      </c>
      <c r="N13" s="255">
        <v>1604</v>
      </c>
      <c r="O13" s="254">
        <v>796</v>
      </c>
      <c r="P13" s="253">
        <v>0</v>
      </c>
      <c r="Q13" s="297"/>
      <c r="R13" s="296">
        <f t="shared" si="4"/>
        <v>2400</v>
      </c>
      <c r="S13" s="256">
        <f t="shared" si="5"/>
        <v>0.0005822457266196196</v>
      </c>
      <c r="T13" s="298">
        <v>617</v>
      </c>
      <c r="U13" s="254">
        <v>282</v>
      </c>
      <c r="V13" s="253">
        <v>2</v>
      </c>
      <c r="W13" s="297">
        <v>0</v>
      </c>
      <c r="X13" s="296">
        <f t="shared" si="6"/>
        <v>901</v>
      </c>
      <c r="Y13" s="252">
        <f t="shared" si="7"/>
        <v>1.6637069922308547</v>
      </c>
    </row>
    <row r="14" spans="1:25" s="283" customFormat="1" ht="19.5" customHeight="1">
      <c r="A14" s="292" t="s">
        <v>60</v>
      </c>
      <c r="B14" s="289">
        <f>SUM(B15:B24)</f>
        <v>114977</v>
      </c>
      <c r="C14" s="288">
        <f>SUM(C15:C24)</f>
        <v>100666</v>
      </c>
      <c r="D14" s="287">
        <f>SUM(D15:D24)</f>
        <v>32</v>
      </c>
      <c r="E14" s="286">
        <f>SUM(E15:E24)</f>
        <v>75</v>
      </c>
      <c r="F14" s="285">
        <f t="shared" si="0"/>
        <v>215750</v>
      </c>
      <c r="G14" s="290">
        <f t="shared" si="1"/>
        <v>0.2752650582426415</v>
      </c>
      <c r="H14" s="289">
        <f>SUM(H15:H24)</f>
        <v>92946</v>
      </c>
      <c r="I14" s="288">
        <f>SUM(I15:I24)</f>
        <v>81104</v>
      </c>
      <c r="J14" s="287">
        <f>SUM(J15:J24)</f>
        <v>551</v>
      </c>
      <c r="K14" s="286">
        <f>SUM(K15:K24)</f>
        <v>308</v>
      </c>
      <c r="L14" s="285">
        <f t="shared" si="2"/>
        <v>174909</v>
      </c>
      <c r="M14" s="291">
        <f t="shared" si="3"/>
        <v>0.23349856210943987</v>
      </c>
      <c r="N14" s="289">
        <f>SUM(N15:N24)</f>
        <v>619305</v>
      </c>
      <c r="O14" s="288">
        <f>SUM(O15:O24)</f>
        <v>589510</v>
      </c>
      <c r="P14" s="287">
        <f>SUM(P15:P24)</f>
        <v>473</v>
      </c>
      <c r="Q14" s="286">
        <f>SUM(Q15:Q24)</f>
        <v>414</v>
      </c>
      <c r="R14" s="285">
        <f t="shared" si="4"/>
        <v>1209702</v>
      </c>
      <c r="S14" s="290">
        <f t="shared" si="5"/>
        <v>0.2934765916596696</v>
      </c>
      <c r="T14" s="289">
        <f>SUM(T15:T24)</f>
        <v>523962</v>
      </c>
      <c r="U14" s="288">
        <f>SUM(U15:U24)</f>
        <v>494942</v>
      </c>
      <c r="V14" s="287">
        <f>SUM(V15:V24)</f>
        <v>1225</v>
      </c>
      <c r="W14" s="286">
        <f>SUM(W15:W24)</f>
        <v>730</v>
      </c>
      <c r="X14" s="285">
        <f t="shared" si="6"/>
        <v>1020859</v>
      </c>
      <c r="Y14" s="284">
        <f t="shared" si="7"/>
        <v>0.1849844101878908</v>
      </c>
    </row>
    <row r="15" spans="1:25" ht="19.5" customHeight="1">
      <c r="A15" s="250" t="s">
        <v>332</v>
      </c>
      <c r="B15" s="247">
        <v>33105</v>
      </c>
      <c r="C15" s="245">
        <v>24362</v>
      </c>
      <c r="D15" s="246">
        <v>0</v>
      </c>
      <c r="E15" s="293">
        <v>0</v>
      </c>
      <c r="F15" s="294">
        <f t="shared" si="0"/>
        <v>57467</v>
      </c>
      <c r="G15" s="248">
        <f t="shared" si="1"/>
        <v>0.07331938401867848</v>
      </c>
      <c r="H15" s="247">
        <v>29471</v>
      </c>
      <c r="I15" s="245">
        <v>21526</v>
      </c>
      <c r="J15" s="246">
        <v>105</v>
      </c>
      <c r="K15" s="293">
        <v>105</v>
      </c>
      <c r="L15" s="294">
        <f t="shared" si="2"/>
        <v>51207</v>
      </c>
      <c r="M15" s="295">
        <f t="shared" si="3"/>
        <v>0.12224891128166071</v>
      </c>
      <c r="N15" s="247">
        <v>166784</v>
      </c>
      <c r="O15" s="245">
        <v>153353</v>
      </c>
      <c r="P15" s="246">
        <v>26</v>
      </c>
      <c r="Q15" s="293">
        <v>17</v>
      </c>
      <c r="R15" s="294">
        <f t="shared" si="4"/>
        <v>320180</v>
      </c>
      <c r="S15" s="248">
        <f t="shared" si="5"/>
        <v>0.07767643197877909</v>
      </c>
      <c r="T15" s="251">
        <v>138921</v>
      </c>
      <c r="U15" s="245">
        <v>131197</v>
      </c>
      <c r="V15" s="246">
        <v>236</v>
      </c>
      <c r="W15" s="293">
        <v>211</v>
      </c>
      <c r="X15" s="294">
        <f t="shared" si="6"/>
        <v>270565</v>
      </c>
      <c r="Y15" s="244">
        <f t="shared" si="7"/>
        <v>0.18337552898564113</v>
      </c>
    </row>
    <row r="16" spans="1:25" ht="19.5" customHeight="1">
      <c r="A16" s="250" t="s">
        <v>333</v>
      </c>
      <c r="B16" s="247">
        <v>22543</v>
      </c>
      <c r="C16" s="245">
        <v>19547</v>
      </c>
      <c r="D16" s="246">
        <v>4</v>
      </c>
      <c r="E16" s="293">
        <v>73</v>
      </c>
      <c r="F16" s="294">
        <f t="shared" si="0"/>
        <v>42167</v>
      </c>
      <c r="G16" s="248">
        <f t="shared" si="1"/>
        <v>0.05379884918154097</v>
      </c>
      <c r="H16" s="247">
        <v>21202</v>
      </c>
      <c r="I16" s="245">
        <v>18611</v>
      </c>
      <c r="J16" s="246">
        <v>147</v>
      </c>
      <c r="K16" s="293">
        <v>124</v>
      </c>
      <c r="L16" s="294">
        <f t="shared" si="2"/>
        <v>40084</v>
      </c>
      <c r="M16" s="295">
        <f t="shared" si="3"/>
        <v>0.05196587166949396</v>
      </c>
      <c r="N16" s="247">
        <v>124636</v>
      </c>
      <c r="O16" s="245">
        <v>119082</v>
      </c>
      <c r="P16" s="246">
        <v>89</v>
      </c>
      <c r="Q16" s="293">
        <v>85</v>
      </c>
      <c r="R16" s="294">
        <f t="shared" si="4"/>
        <v>243892</v>
      </c>
      <c r="S16" s="248">
        <f t="shared" si="5"/>
        <v>0.05916878114863011</v>
      </c>
      <c r="T16" s="251">
        <v>126598</v>
      </c>
      <c r="U16" s="245">
        <v>118742</v>
      </c>
      <c r="V16" s="246">
        <v>496</v>
      </c>
      <c r="W16" s="293">
        <v>436</v>
      </c>
      <c r="X16" s="294">
        <f t="shared" si="6"/>
        <v>246272</v>
      </c>
      <c r="Y16" s="244">
        <f t="shared" si="7"/>
        <v>-0.00966411122661126</v>
      </c>
    </row>
    <row r="17" spans="1:25" ht="19.5" customHeight="1">
      <c r="A17" s="250" t="s">
        <v>334</v>
      </c>
      <c r="B17" s="247">
        <v>19820</v>
      </c>
      <c r="C17" s="245">
        <v>19324</v>
      </c>
      <c r="D17" s="246">
        <v>9</v>
      </c>
      <c r="E17" s="293">
        <v>1</v>
      </c>
      <c r="F17" s="294">
        <f t="shared" si="0"/>
        <v>39154</v>
      </c>
      <c r="G17" s="248">
        <f t="shared" si="1"/>
        <v>0.04995470725577004</v>
      </c>
      <c r="H17" s="247">
        <v>15918</v>
      </c>
      <c r="I17" s="245">
        <v>15693</v>
      </c>
      <c r="J17" s="246">
        <v>204</v>
      </c>
      <c r="K17" s="293">
        <v>79</v>
      </c>
      <c r="L17" s="294">
        <f t="shared" si="2"/>
        <v>31894</v>
      </c>
      <c r="M17" s="295">
        <f t="shared" si="3"/>
        <v>0.22762902113250139</v>
      </c>
      <c r="N17" s="247">
        <v>104968</v>
      </c>
      <c r="O17" s="245">
        <v>100760</v>
      </c>
      <c r="P17" s="246">
        <v>234</v>
      </c>
      <c r="Q17" s="293">
        <v>255</v>
      </c>
      <c r="R17" s="294">
        <f t="shared" si="4"/>
        <v>206217</v>
      </c>
      <c r="S17" s="248">
        <f t="shared" si="5"/>
        <v>0.05002873625263254</v>
      </c>
      <c r="T17" s="251">
        <v>95971</v>
      </c>
      <c r="U17" s="245">
        <v>89860</v>
      </c>
      <c r="V17" s="246">
        <v>246</v>
      </c>
      <c r="W17" s="293">
        <v>82</v>
      </c>
      <c r="X17" s="294">
        <f t="shared" si="6"/>
        <v>186159</v>
      </c>
      <c r="Y17" s="244">
        <f t="shared" si="7"/>
        <v>0.1077466037097321</v>
      </c>
    </row>
    <row r="18" spans="1:25" ht="19.5" customHeight="1">
      <c r="A18" s="250" t="s">
        <v>335</v>
      </c>
      <c r="B18" s="247">
        <v>14254</v>
      </c>
      <c r="C18" s="245">
        <v>13159</v>
      </c>
      <c r="D18" s="246">
        <v>3</v>
      </c>
      <c r="E18" s="293">
        <v>1</v>
      </c>
      <c r="F18" s="294">
        <f>SUM(B18:E18)</f>
        <v>27417</v>
      </c>
      <c r="G18" s="248">
        <f>F18/$F$9</f>
        <v>0.03498003291698031</v>
      </c>
      <c r="H18" s="247">
        <v>10919</v>
      </c>
      <c r="I18" s="245">
        <v>11164</v>
      </c>
      <c r="J18" s="246">
        <v>46</v>
      </c>
      <c r="K18" s="293">
        <v>0</v>
      </c>
      <c r="L18" s="294">
        <f>SUM(H18:K18)</f>
        <v>22129</v>
      </c>
      <c r="M18" s="295">
        <f>IF(ISERROR(F18/L18-1),"         /0",(F18/L18-1))</f>
        <v>0.23896244746712458</v>
      </c>
      <c r="N18" s="247">
        <v>75412</v>
      </c>
      <c r="O18" s="245">
        <v>74425</v>
      </c>
      <c r="P18" s="246">
        <v>52</v>
      </c>
      <c r="Q18" s="293">
        <v>28</v>
      </c>
      <c r="R18" s="294">
        <f>SUM(N18:Q18)</f>
        <v>149917</v>
      </c>
      <c r="S18" s="248">
        <f>R18/$R$9</f>
        <v>0.03637022191568063</v>
      </c>
      <c r="T18" s="251">
        <v>67704</v>
      </c>
      <c r="U18" s="245">
        <v>65832</v>
      </c>
      <c r="V18" s="246">
        <v>116</v>
      </c>
      <c r="W18" s="293">
        <v>1</v>
      </c>
      <c r="X18" s="294">
        <f>SUM(T18:W18)</f>
        <v>133653</v>
      </c>
      <c r="Y18" s="244">
        <f>IF(ISERROR(R18/X18-1),"         /0",IF(R18/X18&gt;5,"  *  ",(R18/X18-1)))</f>
        <v>0.1216882524148355</v>
      </c>
    </row>
    <row r="19" spans="1:25" ht="19.5" customHeight="1">
      <c r="A19" s="250" t="s">
        <v>336</v>
      </c>
      <c r="B19" s="247">
        <v>12958</v>
      </c>
      <c r="C19" s="245">
        <v>11444</v>
      </c>
      <c r="D19" s="246">
        <v>10</v>
      </c>
      <c r="E19" s="293">
        <v>0</v>
      </c>
      <c r="F19" s="294">
        <f>SUM(B19:E19)</f>
        <v>24412</v>
      </c>
      <c r="G19" s="248">
        <f>F19/$F$9</f>
        <v>0.031146097806810498</v>
      </c>
      <c r="H19" s="247">
        <v>8929</v>
      </c>
      <c r="I19" s="245">
        <v>7716</v>
      </c>
      <c r="J19" s="246">
        <v>27</v>
      </c>
      <c r="K19" s="293">
        <v>0</v>
      </c>
      <c r="L19" s="294">
        <f>SUM(H19:K19)</f>
        <v>16672</v>
      </c>
      <c r="M19" s="295">
        <f>IF(ISERROR(F19/L19-1),"         /0",(F19/L19-1))</f>
        <v>0.46425143953934733</v>
      </c>
      <c r="N19" s="247">
        <v>74778</v>
      </c>
      <c r="O19" s="245">
        <v>68255</v>
      </c>
      <c r="P19" s="246">
        <v>36</v>
      </c>
      <c r="Q19" s="293">
        <v>9</v>
      </c>
      <c r="R19" s="294">
        <f>SUM(N19:Q19)</f>
        <v>143078</v>
      </c>
      <c r="S19" s="248">
        <f>R19/$R$9</f>
        <v>0.034711064197200804</v>
      </c>
      <c r="T19" s="251">
        <v>53984</v>
      </c>
      <c r="U19" s="245">
        <v>48831</v>
      </c>
      <c r="V19" s="246">
        <v>67</v>
      </c>
      <c r="W19" s="293">
        <v>0</v>
      </c>
      <c r="X19" s="294">
        <f>SUM(T19:W19)</f>
        <v>102882</v>
      </c>
      <c r="Y19" s="244">
        <f>IF(ISERROR(R19/X19-1),"         /0",IF(R19/X19&gt;5,"  *  ",(R19/X19-1)))</f>
        <v>0.39070002527167036</v>
      </c>
    </row>
    <row r="20" spans="1:25" ht="19.5" customHeight="1">
      <c r="A20" s="250" t="s">
        <v>337</v>
      </c>
      <c r="B20" s="247">
        <v>10202</v>
      </c>
      <c r="C20" s="245">
        <v>10627</v>
      </c>
      <c r="D20" s="246">
        <v>6</v>
      </c>
      <c r="E20" s="293">
        <v>0</v>
      </c>
      <c r="F20" s="294">
        <f>SUM(B20:E20)</f>
        <v>20835</v>
      </c>
      <c r="G20" s="248">
        <f>F20/$F$9</f>
        <v>0.02658237538116077</v>
      </c>
      <c r="H20" s="247">
        <v>5556</v>
      </c>
      <c r="I20" s="245">
        <v>5267</v>
      </c>
      <c r="J20" s="246">
        <v>20</v>
      </c>
      <c r="K20" s="293">
        <v>0</v>
      </c>
      <c r="L20" s="294">
        <f>SUM(H20:K20)</f>
        <v>10843</v>
      </c>
      <c r="M20" s="295">
        <f>IF(ISERROR(F20/L20-1),"         /0",(F20/L20-1))</f>
        <v>0.9215161855575025</v>
      </c>
      <c r="N20" s="247">
        <v>60171</v>
      </c>
      <c r="O20" s="245">
        <v>60118</v>
      </c>
      <c r="P20" s="246">
        <v>16</v>
      </c>
      <c r="Q20" s="293">
        <v>8</v>
      </c>
      <c r="R20" s="294">
        <f>SUM(N20:Q20)</f>
        <v>120313</v>
      </c>
      <c r="S20" s="248">
        <f>R20/$R$9</f>
        <v>0.02918822087782762</v>
      </c>
      <c r="T20" s="251">
        <v>35585</v>
      </c>
      <c r="U20" s="245">
        <v>34410</v>
      </c>
      <c r="V20" s="246">
        <v>62</v>
      </c>
      <c r="W20" s="293">
        <v>0</v>
      </c>
      <c r="X20" s="294">
        <f>SUM(T20:W20)</f>
        <v>70057</v>
      </c>
      <c r="Y20" s="244">
        <f>IF(ISERROR(R20/X20-1),"         /0",IF(R20/X20&gt;5,"  *  ",(R20/X20-1)))</f>
        <v>0.717358722183365</v>
      </c>
    </row>
    <row r="21" spans="1:25" ht="19.5" customHeight="1">
      <c r="A21" s="250" t="s">
        <v>338</v>
      </c>
      <c r="B21" s="247">
        <v>1280</v>
      </c>
      <c r="C21" s="245">
        <v>1280</v>
      </c>
      <c r="D21" s="246">
        <v>0</v>
      </c>
      <c r="E21" s="293">
        <v>0</v>
      </c>
      <c r="F21" s="294">
        <f t="shared" si="0"/>
        <v>2560</v>
      </c>
      <c r="G21" s="248">
        <f t="shared" si="1"/>
        <v>0.0032661809923576466</v>
      </c>
      <c r="H21" s="247">
        <v>795</v>
      </c>
      <c r="I21" s="245">
        <v>928</v>
      </c>
      <c r="J21" s="246">
        <v>2</v>
      </c>
      <c r="K21" s="293"/>
      <c r="L21" s="294">
        <f t="shared" si="2"/>
        <v>1725</v>
      </c>
      <c r="M21" s="295">
        <f t="shared" si="3"/>
        <v>0.48405797101449277</v>
      </c>
      <c r="N21" s="247">
        <v>8402</v>
      </c>
      <c r="O21" s="245">
        <v>8257</v>
      </c>
      <c r="P21" s="246">
        <v>8</v>
      </c>
      <c r="Q21" s="293">
        <v>0</v>
      </c>
      <c r="R21" s="294">
        <f t="shared" si="4"/>
        <v>16667</v>
      </c>
      <c r="S21" s="248">
        <f t="shared" si="5"/>
        <v>0.004043453968987166</v>
      </c>
      <c r="T21" s="251">
        <v>4493</v>
      </c>
      <c r="U21" s="245">
        <v>5356</v>
      </c>
      <c r="V21" s="246">
        <v>2</v>
      </c>
      <c r="W21" s="293"/>
      <c r="X21" s="294">
        <f t="shared" si="6"/>
        <v>9851</v>
      </c>
      <c r="Y21" s="244">
        <f t="shared" si="7"/>
        <v>0.6919094508171759</v>
      </c>
    </row>
    <row r="22" spans="1:25" ht="19.5" customHeight="1">
      <c r="A22" s="250" t="s">
        <v>339</v>
      </c>
      <c r="B22" s="247">
        <v>560</v>
      </c>
      <c r="C22" s="245">
        <v>569</v>
      </c>
      <c r="D22" s="246">
        <v>0</v>
      </c>
      <c r="E22" s="293">
        <v>0</v>
      </c>
      <c r="F22" s="294">
        <f t="shared" si="0"/>
        <v>1129</v>
      </c>
      <c r="G22" s="248">
        <f t="shared" si="1"/>
        <v>0.0014404368517077278</v>
      </c>
      <c r="H22" s="247">
        <v>101</v>
      </c>
      <c r="I22" s="245">
        <v>43</v>
      </c>
      <c r="J22" s="246"/>
      <c r="K22" s="293"/>
      <c r="L22" s="294">
        <f t="shared" si="2"/>
        <v>144</v>
      </c>
      <c r="M22" s="295">
        <f t="shared" si="3"/>
        <v>6.840277777777778</v>
      </c>
      <c r="N22" s="247">
        <v>2876</v>
      </c>
      <c r="O22" s="245">
        <v>3542</v>
      </c>
      <c r="P22" s="246"/>
      <c r="Q22" s="293">
        <v>0</v>
      </c>
      <c r="R22" s="294">
        <f t="shared" si="4"/>
        <v>6418</v>
      </c>
      <c r="S22" s="248">
        <f t="shared" si="5"/>
        <v>0.0015570221139352995</v>
      </c>
      <c r="T22" s="251">
        <v>468</v>
      </c>
      <c r="U22" s="245">
        <v>359</v>
      </c>
      <c r="V22" s="246"/>
      <c r="W22" s="293">
        <v>0</v>
      </c>
      <c r="X22" s="294">
        <f t="shared" si="6"/>
        <v>827</v>
      </c>
      <c r="Y22" s="244" t="str">
        <f t="shared" si="7"/>
        <v>  *  </v>
      </c>
    </row>
    <row r="23" spans="1:25" ht="19.5" customHeight="1">
      <c r="A23" s="250" t="s">
        <v>340</v>
      </c>
      <c r="B23" s="247">
        <v>255</v>
      </c>
      <c r="C23" s="245">
        <v>354</v>
      </c>
      <c r="D23" s="246">
        <v>0</v>
      </c>
      <c r="E23" s="293">
        <v>0</v>
      </c>
      <c r="F23" s="294">
        <f>SUM(B23:E23)</f>
        <v>609</v>
      </c>
      <c r="G23" s="248">
        <f>F23/$F$9</f>
        <v>0.0007769938376350808</v>
      </c>
      <c r="H23" s="247">
        <v>48</v>
      </c>
      <c r="I23" s="245">
        <v>156</v>
      </c>
      <c r="J23" s="246"/>
      <c r="K23" s="293"/>
      <c r="L23" s="294">
        <f>SUM(H23:K23)</f>
        <v>204</v>
      </c>
      <c r="M23" s="295">
        <f>IF(ISERROR(F23/L23-1),"         /0",(F23/L23-1))</f>
        <v>1.9852941176470589</v>
      </c>
      <c r="N23" s="247">
        <v>1270</v>
      </c>
      <c r="O23" s="245">
        <v>1718</v>
      </c>
      <c r="P23" s="246"/>
      <c r="Q23" s="293"/>
      <c r="R23" s="294">
        <f>SUM(N23:Q23)</f>
        <v>2988</v>
      </c>
      <c r="S23" s="248">
        <f>R23/$R$9</f>
        <v>0.0007248959296414264</v>
      </c>
      <c r="T23" s="251">
        <v>223</v>
      </c>
      <c r="U23" s="245">
        <v>355</v>
      </c>
      <c r="V23" s="246"/>
      <c r="W23" s="293"/>
      <c r="X23" s="294">
        <f>SUM(T23:W23)</f>
        <v>578</v>
      </c>
      <c r="Y23" s="244" t="str">
        <f>IF(ISERROR(R23/X23-1),"         /0",IF(R23/X23&gt;5,"  *  ",(R23/X23-1)))</f>
        <v>  *  </v>
      </c>
    </row>
    <row r="24" spans="1:25" ht="19.5" customHeight="1" thickBot="1">
      <c r="A24" s="250" t="s">
        <v>56</v>
      </c>
      <c r="B24" s="247">
        <v>0</v>
      </c>
      <c r="C24" s="245">
        <v>0</v>
      </c>
      <c r="D24" s="246">
        <v>0</v>
      </c>
      <c r="E24" s="293">
        <v>0</v>
      </c>
      <c r="F24" s="294">
        <f t="shared" si="0"/>
        <v>0</v>
      </c>
      <c r="G24" s="248">
        <f t="shared" si="1"/>
        <v>0</v>
      </c>
      <c r="H24" s="247">
        <v>7</v>
      </c>
      <c r="I24" s="245"/>
      <c r="J24" s="246"/>
      <c r="K24" s="293"/>
      <c r="L24" s="294">
        <f t="shared" si="2"/>
        <v>7</v>
      </c>
      <c r="M24" s="295">
        <f t="shared" si="3"/>
        <v>-1</v>
      </c>
      <c r="N24" s="247">
        <v>8</v>
      </c>
      <c r="O24" s="245"/>
      <c r="P24" s="246">
        <v>12</v>
      </c>
      <c r="Q24" s="293">
        <v>12</v>
      </c>
      <c r="R24" s="294">
        <f t="shared" si="4"/>
        <v>32</v>
      </c>
      <c r="S24" s="248">
        <f t="shared" si="5"/>
        <v>7.763276354928262E-06</v>
      </c>
      <c r="T24" s="251">
        <v>15</v>
      </c>
      <c r="U24" s="245"/>
      <c r="V24" s="246"/>
      <c r="W24" s="293"/>
      <c r="X24" s="294">
        <f t="shared" si="6"/>
        <v>15</v>
      </c>
      <c r="Y24" s="244">
        <f t="shared" si="7"/>
        <v>1.1333333333333333</v>
      </c>
    </row>
    <row r="25" spans="1:25" s="283" customFormat="1" ht="19.5" customHeight="1">
      <c r="A25" s="292" t="s">
        <v>59</v>
      </c>
      <c r="B25" s="289">
        <f>SUM(B26:B30)</f>
        <v>48847</v>
      </c>
      <c r="C25" s="288">
        <f>SUM(C26:C30)</f>
        <v>48446</v>
      </c>
      <c r="D25" s="287">
        <f>SUM(D26:D30)</f>
        <v>25</v>
      </c>
      <c r="E25" s="286">
        <f>SUM(E26:E30)</f>
        <v>0</v>
      </c>
      <c r="F25" s="285">
        <f t="shared" si="0"/>
        <v>97318</v>
      </c>
      <c r="G25" s="290">
        <f t="shared" si="1"/>
        <v>0.12416336008369588</v>
      </c>
      <c r="H25" s="289">
        <f>SUM(H26:H30)</f>
        <v>44968</v>
      </c>
      <c r="I25" s="288">
        <f>SUM(I26:I30)</f>
        <v>45055</v>
      </c>
      <c r="J25" s="287">
        <f>SUM(J26:J30)</f>
        <v>87</v>
      </c>
      <c r="K25" s="286">
        <f>SUM(K26:K30)</f>
        <v>0</v>
      </c>
      <c r="L25" s="285">
        <f t="shared" si="2"/>
        <v>90110</v>
      </c>
      <c r="M25" s="291">
        <f t="shared" si="3"/>
        <v>0.07999112196204639</v>
      </c>
      <c r="N25" s="289">
        <f>SUM(N26:N30)</f>
        <v>267947</v>
      </c>
      <c r="O25" s="288">
        <f>SUM(O26:O30)</f>
        <v>239263</v>
      </c>
      <c r="P25" s="287">
        <f>SUM(P26:P30)</f>
        <v>83</v>
      </c>
      <c r="Q25" s="286">
        <f>SUM(Q26:Q30)</f>
        <v>56</v>
      </c>
      <c r="R25" s="285">
        <f t="shared" si="4"/>
        <v>507349</v>
      </c>
      <c r="S25" s="290">
        <f t="shared" si="5"/>
        <v>0.12308407798114057</v>
      </c>
      <c r="T25" s="289">
        <f>SUM(T26:T30)</f>
        <v>261182</v>
      </c>
      <c r="U25" s="288">
        <f>SUM(U26:U30)</f>
        <v>228571</v>
      </c>
      <c r="V25" s="287">
        <f>SUM(V26:V30)</f>
        <v>157</v>
      </c>
      <c r="W25" s="286">
        <f>SUM(W26:W30)</f>
        <v>231</v>
      </c>
      <c r="X25" s="285">
        <f t="shared" si="6"/>
        <v>490141</v>
      </c>
      <c r="Y25" s="284">
        <f t="shared" si="7"/>
        <v>0.03510826476462903</v>
      </c>
    </row>
    <row r="26" spans="1:25" ht="19.5" customHeight="1">
      <c r="A26" s="250" t="s">
        <v>341</v>
      </c>
      <c r="B26" s="247">
        <v>32305</v>
      </c>
      <c r="C26" s="245">
        <v>33508</v>
      </c>
      <c r="D26" s="246">
        <v>25</v>
      </c>
      <c r="E26" s="293">
        <v>0</v>
      </c>
      <c r="F26" s="294">
        <f t="shared" si="0"/>
        <v>65838</v>
      </c>
      <c r="G26" s="248">
        <f t="shared" si="1"/>
        <v>0.08399954069329794</v>
      </c>
      <c r="H26" s="247">
        <v>29970</v>
      </c>
      <c r="I26" s="245">
        <v>31213</v>
      </c>
      <c r="J26" s="246">
        <v>87</v>
      </c>
      <c r="K26" s="293"/>
      <c r="L26" s="294">
        <f t="shared" si="2"/>
        <v>61270</v>
      </c>
      <c r="M26" s="295">
        <f t="shared" si="3"/>
        <v>0.07455524726619878</v>
      </c>
      <c r="N26" s="247">
        <v>175832</v>
      </c>
      <c r="O26" s="245">
        <v>163166</v>
      </c>
      <c r="P26" s="246">
        <v>81</v>
      </c>
      <c r="Q26" s="293">
        <v>54</v>
      </c>
      <c r="R26" s="294">
        <f t="shared" si="4"/>
        <v>339133</v>
      </c>
      <c r="S26" s="248">
        <f t="shared" si="5"/>
        <v>0.08227447500237144</v>
      </c>
      <c r="T26" s="247">
        <v>177682</v>
      </c>
      <c r="U26" s="245">
        <v>160099</v>
      </c>
      <c r="V26" s="246">
        <v>143</v>
      </c>
      <c r="W26" s="293"/>
      <c r="X26" s="280">
        <f t="shared" si="6"/>
        <v>337924</v>
      </c>
      <c r="Y26" s="244">
        <f t="shared" si="7"/>
        <v>0.003577727536369091</v>
      </c>
    </row>
    <row r="27" spans="1:25" ht="19.5" customHeight="1">
      <c r="A27" s="250" t="s">
        <v>342</v>
      </c>
      <c r="B27" s="247">
        <v>8333</v>
      </c>
      <c r="C27" s="245">
        <v>7687</v>
      </c>
      <c r="D27" s="246">
        <v>0</v>
      </c>
      <c r="E27" s="293">
        <v>0</v>
      </c>
      <c r="F27" s="294">
        <f t="shared" si="0"/>
        <v>16020</v>
      </c>
      <c r="G27" s="248">
        <f t="shared" si="1"/>
        <v>0.020439148241238086</v>
      </c>
      <c r="H27" s="247">
        <v>6627</v>
      </c>
      <c r="I27" s="245">
        <v>6339</v>
      </c>
      <c r="J27" s="246"/>
      <c r="K27" s="293">
        <v>0</v>
      </c>
      <c r="L27" s="294">
        <f t="shared" si="2"/>
        <v>12966</v>
      </c>
      <c r="M27" s="295">
        <f t="shared" si="3"/>
        <v>0.23553910226746866</v>
      </c>
      <c r="N27" s="247">
        <v>46303</v>
      </c>
      <c r="O27" s="245">
        <v>39064</v>
      </c>
      <c r="P27" s="246">
        <v>0</v>
      </c>
      <c r="Q27" s="293">
        <v>0</v>
      </c>
      <c r="R27" s="294">
        <f t="shared" si="4"/>
        <v>85367</v>
      </c>
      <c r="S27" s="248">
        <f t="shared" si="5"/>
        <v>0.020710237893473777</v>
      </c>
      <c r="T27" s="247">
        <v>35489</v>
      </c>
      <c r="U27" s="245">
        <v>30050</v>
      </c>
      <c r="V27" s="246"/>
      <c r="W27" s="293">
        <v>0</v>
      </c>
      <c r="X27" s="280">
        <f t="shared" si="6"/>
        <v>65539</v>
      </c>
      <c r="Y27" s="244">
        <f t="shared" si="7"/>
        <v>0.30253742046720267</v>
      </c>
    </row>
    <row r="28" spans="1:25" ht="19.5" customHeight="1">
      <c r="A28" s="250" t="s">
        <v>343</v>
      </c>
      <c r="B28" s="247">
        <v>7509</v>
      </c>
      <c r="C28" s="245">
        <v>7251</v>
      </c>
      <c r="D28" s="246">
        <v>0</v>
      </c>
      <c r="E28" s="293">
        <v>0</v>
      </c>
      <c r="F28" s="229">
        <f>SUM(B28:E28)</f>
        <v>14760</v>
      </c>
      <c r="G28" s="248">
        <f>F28/$F$9</f>
        <v>0.01883157478406206</v>
      </c>
      <c r="H28" s="247">
        <v>7611</v>
      </c>
      <c r="I28" s="245">
        <v>7503</v>
      </c>
      <c r="J28" s="246"/>
      <c r="K28" s="293"/>
      <c r="L28" s="294">
        <f>SUM(H28:K28)</f>
        <v>15114</v>
      </c>
      <c r="M28" s="295" t="s">
        <v>50</v>
      </c>
      <c r="N28" s="247">
        <v>40445</v>
      </c>
      <c r="O28" s="245">
        <v>37033</v>
      </c>
      <c r="P28" s="246"/>
      <c r="Q28" s="293"/>
      <c r="R28" s="294">
        <f>SUM(N28:Q28)</f>
        <v>77478</v>
      </c>
      <c r="S28" s="248">
        <f>R28/$R$9</f>
        <v>0.018796347669597868</v>
      </c>
      <c r="T28" s="247">
        <v>42404</v>
      </c>
      <c r="U28" s="245">
        <v>38422</v>
      </c>
      <c r="V28" s="246"/>
      <c r="W28" s="293"/>
      <c r="X28" s="280">
        <f>SUM(T28:W28)</f>
        <v>80826</v>
      </c>
      <c r="Y28" s="244">
        <f>IF(ISERROR(R28/X28-1),"         /0",IF(R28/X28&gt;5,"  *  ",(R28/X28-1)))</f>
        <v>-0.041422314601737065</v>
      </c>
    </row>
    <row r="29" spans="1:25" ht="19.5" customHeight="1">
      <c r="A29" s="250" t="s">
        <v>344</v>
      </c>
      <c r="B29" s="247">
        <v>488</v>
      </c>
      <c r="C29" s="245">
        <v>0</v>
      </c>
      <c r="D29" s="246">
        <v>0</v>
      </c>
      <c r="E29" s="293">
        <v>0</v>
      </c>
      <c r="F29" s="294">
        <f>SUM(B29:E29)</f>
        <v>488</v>
      </c>
      <c r="G29" s="248">
        <f>F29/$F$9</f>
        <v>0.0006226157516681765</v>
      </c>
      <c r="H29" s="247">
        <v>492</v>
      </c>
      <c r="I29" s="245"/>
      <c r="J29" s="246"/>
      <c r="K29" s="293"/>
      <c r="L29" s="294">
        <f>SUM(H29:K29)</f>
        <v>492</v>
      </c>
      <c r="M29" s="295">
        <f>IF(ISERROR(F29/L29-1),"         /0",(F29/L29-1))</f>
        <v>-0.008130081300813052</v>
      </c>
      <c r="N29" s="247">
        <v>3673</v>
      </c>
      <c r="O29" s="245">
        <v>0</v>
      </c>
      <c r="P29" s="246"/>
      <c r="Q29" s="293"/>
      <c r="R29" s="294">
        <f>SUM(N29:Q29)</f>
        <v>3673</v>
      </c>
      <c r="S29" s="248">
        <f>R29/$R$9</f>
        <v>0.0008910785641141095</v>
      </c>
      <c r="T29" s="247">
        <v>3624</v>
      </c>
      <c r="U29" s="245">
        <v>0</v>
      </c>
      <c r="V29" s="246"/>
      <c r="W29" s="293"/>
      <c r="X29" s="280">
        <f>SUM(T29:W29)</f>
        <v>3624</v>
      </c>
      <c r="Y29" s="244">
        <f>IF(ISERROR(R29/X29-1),"         /0",IF(R29/X29&gt;5,"  *  ",(R29/X29-1)))</f>
        <v>0.013520971302428242</v>
      </c>
    </row>
    <row r="30" spans="1:25" ht="19.5" customHeight="1" thickBot="1">
      <c r="A30" s="250" t="s">
        <v>56</v>
      </c>
      <c r="B30" s="247">
        <v>212</v>
      </c>
      <c r="C30" s="245">
        <v>0</v>
      </c>
      <c r="D30" s="246">
        <v>0</v>
      </c>
      <c r="E30" s="293">
        <v>0</v>
      </c>
      <c r="F30" s="294">
        <f t="shared" si="0"/>
        <v>212</v>
      </c>
      <c r="G30" s="248">
        <f t="shared" si="1"/>
        <v>0.0002704806134296176</v>
      </c>
      <c r="H30" s="247">
        <v>268</v>
      </c>
      <c r="I30" s="245">
        <v>0</v>
      </c>
      <c r="J30" s="246">
        <v>0</v>
      </c>
      <c r="K30" s="293"/>
      <c r="L30" s="294">
        <f t="shared" si="2"/>
        <v>268</v>
      </c>
      <c r="M30" s="295">
        <f t="shared" si="3"/>
        <v>-0.20895522388059706</v>
      </c>
      <c r="N30" s="247">
        <v>1694</v>
      </c>
      <c r="O30" s="245">
        <v>0</v>
      </c>
      <c r="P30" s="246">
        <v>2</v>
      </c>
      <c r="Q30" s="293">
        <v>2</v>
      </c>
      <c r="R30" s="294">
        <f t="shared" si="4"/>
        <v>1698</v>
      </c>
      <c r="S30" s="248">
        <f t="shared" si="5"/>
        <v>0.00041193885158338084</v>
      </c>
      <c r="T30" s="247">
        <v>1983</v>
      </c>
      <c r="U30" s="245">
        <v>0</v>
      </c>
      <c r="V30" s="246">
        <v>14</v>
      </c>
      <c r="W30" s="293">
        <v>231</v>
      </c>
      <c r="X30" s="280">
        <f t="shared" si="6"/>
        <v>2228</v>
      </c>
      <c r="Y30" s="244">
        <f t="shared" si="7"/>
        <v>-0.23788150807899466</v>
      </c>
    </row>
    <row r="31" spans="1:25" s="283" customFormat="1" ht="19.5" customHeight="1">
      <c r="A31" s="292" t="s">
        <v>58</v>
      </c>
      <c r="B31" s="289">
        <f>SUM(B32:B40)</f>
        <v>93501</v>
      </c>
      <c r="C31" s="288">
        <f>SUM(C32:C40)</f>
        <v>83901</v>
      </c>
      <c r="D31" s="287">
        <f>SUM(D32:D40)</f>
        <v>4623</v>
      </c>
      <c r="E31" s="286">
        <f>SUM(E32:E40)</f>
        <v>4152</v>
      </c>
      <c r="F31" s="285">
        <f t="shared" si="0"/>
        <v>186177</v>
      </c>
      <c r="G31" s="290">
        <f t="shared" si="1"/>
        <v>0.23753428852116001</v>
      </c>
      <c r="H31" s="289">
        <f>SUM(H32:H40)</f>
        <v>91385</v>
      </c>
      <c r="I31" s="288">
        <f>SUM(I32:I40)</f>
        <v>82330</v>
      </c>
      <c r="J31" s="287">
        <f>SUM(J32:J40)</f>
        <v>1457</v>
      </c>
      <c r="K31" s="286">
        <f>SUM(K32:K40)</f>
        <v>1169</v>
      </c>
      <c r="L31" s="285">
        <f t="shared" si="2"/>
        <v>176341</v>
      </c>
      <c r="M31" s="291">
        <f t="shared" si="3"/>
        <v>0.05577829319330152</v>
      </c>
      <c r="N31" s="289">
        <f>SUM(N32:N40)</f>
        <v>491187</v>
      </c>
      <c r="O31" s="288">
        <f>SUM(O32:O40)</f>
        <v>460711</v>
      </c>
      <c r="P31" s="287">
        <f>SUM(P32:P40)</f>
        <v>23559</v>
      </c>
      <c r="Q31" s="286">
        <f>SUM(Q32:Q40)</f>
        <v>23605</v>
      </c>
      <c r="R31" s="285">
        <f t="shared" si="4"/>
        <v>999062</v>
      </c>
      <c r="S31" s="290">
        <f t="shared" si="5"/>
        <v>0.24237482505335434</v>
      </c>
      <c r="T31" s="289">
        <f>SUM(T32:T40)</f>
        <v>472817</v>
      </c>
      <c r="U31" s="288">
        <f>SUM(U32:U40)</f>
        <v>439111</v>
      </c>
      <c r="V31" s="287">
        <f>SUM(V32:V40)</f>
        <v>7318</v>
      </c>
      <c r="W31" s="286">
        <f>SUM(W32:W40)</f>
        <v>6405</v>
      </c>
      <c r="X31" s="285">
        <f t="shared" si="6"/>
        <v>925651</v>
      </c>
      <c r="Y31" s="284">
        <f t="shared" si="7"/>
        <v>0.07930742796151025</v>
      </c>
    </row>
    <row r="32" spans="1:25" s="220" customFormat="1" ht="19.5" customHeight="1">
      <c r="A32" s="235" t="s">
        <v>345</v>
      </c>
      <c r="B32" s="233">
        <v>60900</v>
      </c>
      <c r="C32" s="230">
        <v>53447</v>
      </c>
      <c r="D32" s="229">
        <v>3282</v>
      </c>
      <c r="E32" s="281">
        <v>3051</v>
      </c>
      <c r="F32" s="280">
        <f t="shared" si="0"/>
        <v>120680</v>
      </c>
      <c r="G32" s="232">
        <f t="shared" si="1"/>
        <v>0.1539698133428597</v>
      </c>
      <c r="H32" s="233">
        <v>60409</v>
      </c>
      <c r="I32" s="230">
        <v>54579</v>
      </c>
      <c r="J32" s="229">
        <v>331</v>
      </c>
      <c r="K32" s="281">
        <v>165</v>
      </c>
      <c r="L32" s="280">
        <f t="shared" si="2"/>
        <v>115484</v>
      </c>
      <c r="M32" s="282">
        <f t="shared" si="3"/>
        <v>0.044993245817602334</v>
      </c>
      <c r="N32" s="233">
        <v>323547</v>
      </c>
      <c r="O32" s="230">
        <v>298104</v>
      </c>
      <c r="P32" s="229">
        <v>16804</v>
      </c>
      <c r="Q32" s="281">
        <v>16596</v>
      </c>
      <c r="R32" s="280">
        <f t="shared" si="4"/>
        <v>655051</v>
      </c>
      <c r="S32" s="232">
        <f t="shared" si="5"/>
        <v>0.1589169356116285</v>
      </c>
      <c r="T32" s="231">
        <v>315822</v>
      </c>
      <c r="U32" s="230">
        <v>292385</v>
      </c>
      <c r="V32" s="229">
        <v>426</v>
      </c>
      <c r="W32" s="281">
        <v>215</v>
      </c>
      <c r="X32" s="280">
        <f t="shared" si="6"/>
        <v>608848</v>
      </c>
      <c r="Y32" s="228">
        <f t="shared" si="7"/>
        <v>0.07588593540588118</v>
      </c>
    </row>
    <row r="33" spans="1:25" s="220" customFormat="1" ht="19.5" customHeight="1">
      <c r="A33" s="235" t="s">
        <v>346</v>
      </c>
      <c r="B33" s="233">
        <v>21657</v>
      </c>
      <c r="C33" s="230">
        <v>19501</v>
      </c>
      <c r="D33" s="229">
        <v>991</v>
      </c>
      <c r="E33" s="281">
        <v>661</v>
      </c>
      <c r="F33" s="280">
        <f t="shared" si="0"/>
        <v>42810</v>
      </c>
      <c r="G33" s="232">
        <f t="shared" si="1"/>
        <v>0.054619221985480804</v>
      </c>
      <c r="H33" s="233">
        <v>16184</v>
      </c>
      <c r="I33" s="230">
        <v>14193</v>
      </c>
      <c r="J33" s="229">
        <v>548</v>
      </c>
      <c r="K33" s="281">
        <v>640</v>
      </c>
      <c r="L33" s="280">
        <f t="shared" si="2"/>
        <v>31565</v>
      </c>
      <c r="M33" s="282">
        <f t="shared" si="3"/>
        <v>0.35624900997940756</v>
      </c>
      <c r="N33" s="233">
        <v>107117</v>
      </c>
      <c r="O33" s="230">
        <v>101238</v>
      </c>
      <c r="P33" s="229">
        <v>3153</v>
      </c>
      <c r="Q33" s="281">
        <v>3086</v>
      </c>
      <c r="R33" s="280">
        <f t="shared" si="4"/>
        <v>214594</v>
      </c>
      <c r="S33" s="232">
        <f t="shared" si="5"/>
        <v>0.0520610164409211</v>
      </c>
      <c r="T33" s="231">
        <v>82577</v>
      </c>
      <c r="U33" s="230">
        <v>77306</v>
      </c>
      <c r="V33" s="229">
        <v>1284</v>
      </c>
      <c r="W33" s="281">
        <v>1201</v>
      </c>
      <c r="X33" s="280">
        <f t="shared" si="6"/>
        <v>162368</v>
      </c>
      <c r="Y33" s="228">
        <f t="shared" si="7"/>
        <v>0.32165204966495864</v>
      </c>
    </row>
    <row r="34" spans="1:25" s="220" customFormat="1" ht="19.5" customHeight="1">
      <c r="A34" s="235" t="s">
        <v>347</v>
      </c>
      <c r="B34" s="233">
        <v>3541</v>
      </c>
      <c r="C34" s="230">
        <v>4257</v>
      </c>
      <c r="D34" s="229">
        <v>346</v>
      </c>
      <c r="E34" s="281">
        <v>431</v>
      </c>
      <c r="F34" s="280">
        <f t="shared" si="0"/>
        <v>8575</v>
      </c>
      <c r="G34" s="232">
        <f t="shared" si="1"/>
        <v>0.010940430472447978</v>
      </c>
      <c r="H34" s="233">
        <v>5736</v>
      </c>
      <c r="I34" s="230">
        <v>5554</v>
      </c>
      <c r="J34" s="229"/>
      <c r="K34" s="281">
        <v>91</v>
      </c>
      <c r="L34" s="280">
        <f t="shared" si="2"/>
        <v>11381</v>
      </c>
      <c r="M34" s="282">
        <f t="shared" si="3"/>
        <v>-0.24655126965995955</v>
      </c>
      <c r="N34" s="233">
        <v>22119</v>
      </c>
      <c r="O34" s="230">
        <v>22926</v>
      </c>
      <c r="P34" s="229">
        <v>2388</v>
      </c>
      <c r="Q34" s="281">
        <v>2623</v>
      </c>
      <c r="R34" s="280">
        <f t="shared" si="4"/>
        <v>50056</v>
      </c>
      <c r="S34" s="232">
        <f t="shared" si="5"/>
        <v>0.012143705038196532</v>
      </c>
      <c r="T34" s="231">
        <v>30208</v>
      </c>
      <c r="U34" s="230">
        <v>29915</v>
      </c>
      <c r="V34" s="229">
        <v>2852</v>
      </c>
      <c r="W34" s="281">
        <v>2450</v>
      </c>
      <c r="X34" s="280">
        <f t="shared" si="6"/>
        <v>65425</v>
      </c>
      <c r="Y34" s="228">
        <f t="shared" si="7"/>
        <v>-0.2349102025219717</v>
      </c>
    </row>
    <row r="35" spans="1:25" s="220" customFormat="1" ht="19.5" customHeight="1">
      <c r="A35" s="235" t="s">
        <v>348</v>
      </c>
      <c r="B35" s="233">
        <v>3585</v>
      </c>
      <c r="C35" s="230">
        <v>3527</v>
      </c>
      <c r="D35" s="229">
        <v>0</v>
      </c>
      <c r="E35" s="281">
        <v>0</v>
      </c>
      <c r="F35" s="280">
        <f>SUM(B35:E35)</f>
        <v>7112</v>
      </c>
      <c r="G35" s="232">
        <f>F35/$F$9</f>
        <v>0.009073859069393588</v>
      </c>
      <c r="H35" s="233">
        <v>2805</v>
      </c>
      <c r="I35" s="230">
        <v>2340</v>
      </c>
      <c r="J35" s="229">
        <v>317</v>
      </c>
      <c r="K35" s="281">
        <v>101</v>
      </c>
      <c r="L35" s="280">
        <f>SUM(H35:K35)</f>
        <v>5563</v>
      </c>
      <c r="M35" s="282">
        <f>IF(ISERROR(F35/L35-1),"         /0",(F35/L35-1))</f>
        <v>0.2784468811792198</v>
      </c>
      <c r="N35" s="233">
        <v>16411</v>
      </c>
      <c r="O35" s="230">
        <v>19331</v>
      </c>
      <c r="P35" s="229">
        <v>932</v>
      </c>
      <c r="Q35" s="281">
        <v>1042</v>
      </c>
      <c r="R35" s="280">
        <f>SUM(N35:Q35)</f>
        <v>37716</v>
      </c>
      <c r="S35" s="232">
        <f>R35/$R$9</f>
        <v>0.009149991593827322</v>
      </c>
      <c r="T35" s="231">
        <v>13242</v>
      </c>
      <c r="U35" s="230">
        <v>12855</v>
      </c>
      <c r="V35" s="229">
        <v>1997</v>
      </c>
      <c r="W35" s="281">
        <v>1926</v>
      </c>
      <c r="X35" s="280">
        <f>SUM(T35:W35)</f>
        <v>30020</v>
      </c>
      <c r="Y35" s="228">
        <f>IF(ISERROR(R35/X35-1),"         /0",IF(R35/X35&gt;5,"  *  ",(R35/X35-1)))</f>
        <v>0.25636242504996676</v>
      </c>
    </row>
    <row r="36" spans="1:25" s="220" customFormat="1" ht="19.5" customHeight="1">
      <c r="A36" s="235" t="s">
        <v>349</v>
      </c>
      <c r="B36" s="233">
        <v>1622</v>
      </c>
      <c r="C36" s="230">
        <v>1517</v>
      </c>
      <c r="D36" s="229">
        <v>0</v>
      </c>
      <c r="E36" s="281">
        <v>0</v>
      </c>
      <c r="F36" s="280">
        <f>SUM(B36:E36)</f>
        <v>3139</v>
      </c>
      <c r="G36" s="232">
        <f>F36/$F$9</f>
        <v>0.004004899271488537</v>
      </c>
      <c r="H36" s="233">
        <v>5776</v>
      </c>
      <c r="I36" s="230">
        <v>5336</v>
      </c>
      <c r="J36" s="229"/>
      <c r="K36" s="281">
        <v>1</v>
      </c>
      <c r="L36" s="280">
        <f>SUM(H36:K36)</f>
        <v>11113</v>
      </c>
      <c r="M36" s="282">
        <f>IF(ISERROR(F36/L36-1),"         /0",(F36/L36-1))</f>
        <v>-0.7175380185368487</v>
      </c>
      <c r="N36" s="233">
        <v>10338</v>
      </c>
      <c r="O36" s="230">
        <v>10062</v>
      </c>
      <c r="P36" s="229">
        <v>48</v>
      </c>
      <c r="Q36" s="281">
        <v>21</v>
      </c>
      <c r="R36" s="280">
        <f>SUM(N36:Q36)</f>
        <v>20469</v>
      </c>
      <c r="S36" s="232">
        <f>R36/$R$9</f>
        <v>0.004965828240907081</v>
      </c>
      <c r="T36" s="231">
        <v>28330</v>
      </c>
      <c r="U36" s="230">
        <v>25049</v>
      </c>
      <c r="V36" s="229">
        <v>33</v>
      </c>
      <c r="W36" s="281">
        <v>4</v>
      </c>
      <c r="X36" s="280">
        <f>SUM(T36:W36)</f>
        <v>53416</v>
      </c>
      <c r="Y36" s="228">
        <f>IF(ISERROR(R36/X36-1),"         /0",IF(R36/X36&gt;5,"  *  ",(R36/X36-1)))</f>
        <v>-0.6168002096750038</v>
      </c>
    </row>
    <row r="37" spans="1:25" s="220" customFormat="1" ht="19.5" customHeight="1">
      <c r="A37" s="235" t="s">
        <v>350</v>
      </c>
      <c r="B37" s="233">
        <v>925</v>
      </c>
      <c r="C37" s="230">
        <v>730</v>
      </c>
      <c r="D37" s="229">
        <v>4</v>
      </c>
      <c r="E37" s="281">
        <v>9</v>
      </c>
      <c r="F37" s="280">
        <f>SUM(B37:E37)</f>
        <v>1668</v>
      </c>
      <c r="G37" s="232">
        <f>F37/$F$9</f>
        <v>0.0021281210528330294</v>
      </c>
      <c r="H37" s="233">
        <v>207</v>
      </c>
      <c r="I37" s="230">
        <v>217</v>
      </c>
      <c r="J37" s="229">
        <v>39</v>
      </c>
      <c r="K37" s="281">
        <v>23</v>
      </c>
      <c r="L37" s="280">
        <f>SUM(H37:K37)</f>
        <v>486</v>
      </c>
      <c r="M37" s="282">
        <f>IF(ISERROR(F37/L37-1),"         /0",(F37/L37-1))</f>
        <v>2.432098765432099</v>
      </c>
      <c r="N37" s="233">
        <v>3916</v>
      </c>
      <c r="O37" s="230">
        <v>3490</v>
      </c>
      <c r="P37" s="229">
        <v>14</v>
      </c>
      <c r="Q37" s="281">
        <v>19</v>
      </c>
      <c r="R37" s="280">
        <f>SUM(N37:Q37)</f>
        <v>7439</v>
      </c>
      <c r="S37" s="232">
        <f>R37/$R$9</f>
        <v>0.0018047191501347293</v>
      </c>
      <c r="T37" s="231">
        <v>1019</v>
      </c>
      <c r="U37" s="230">
        <v>1020</v>
      </c>
      <c r="V37" s="229">
        <v>89</v>
      </c>
      <c r="W37" s="281">
        <v>92</v>
      </c>
      <c r="X37" s="280">
        <f>SUM(T37:W37)</f>
        <v>2220</v>
      </c>
      <c r="Y37" s="228">
        <f>IF(ISERROR(R37/X37-1),"         /0",IF(R37/X37&gt;5,"  *  ",(R37/X37-1)))</f>
        <v>2.3509009009009008</v>
      </c>
    </row>
    <row r="38" spans="1:25" s="220" customFormat="1" ht="19.5" customHeight="1">
      <c r="A38" s="235" t="s">
        <v>351</v>
      </c>
      <c r="B38" s="233">
        <v>839</v>
      </c>
      <c r="C38" s="230">
        <v>664</v>
      </c>
      <c r="D38" s="229">
        <v>0</v>
      </c>
      <c r="E38" s="281">
        <v>0</v>
      </c>
      <c r="F38" s="280">
        <f t="shared" si="0"/>
        <v>1503</v>
      </c>
      <c r="G38" s="232">
        <f t="shared" si="1"/>
        <v>0.0019176054810599778</v>
      </c>
      <c r="H38" s="233">
        <v>133</v>
      </c>
      <c r="I38" s="230">
        <v>70</v>
      </c>
      <c r="J38" s="229"/>
      <c r="K38" s="281"/>
      <c r="L38" s="280">
        <f t="shared" si="2"/>
        <v>203</v>
      </c>
      <c r="M38" s="282">
        <f t="shared" si="3"/>
        <v>6.403940886699507</v>
      </c>
      <c r="N38" s="233">
        <v>5424</v>
      </c>
      <c r="O38" s="230">
        <v>4261</v>
      </c>
      <c r="P38" s="229">
        <v>2</v>
      </c>
      <c r="Q38" s="281">
        <v>6</v>
      </c>
      <c r="R38" s="280">
        <f t="shared" si="4"/>
        <v>9693</v>
      </c>
      <c r="S38" s="232">
        <f t="shared" si="5"/>
        <v>0.002351544928384989</v>
      </c>
      <c r="T38" s="231">
        <v>911</v>
      </c>
      <c r="U38" s="230">
        <v>346</v>
      </c>
      <c r="V38" s="229"/>
      <c r="W38" s="281">
        <v>3</v>
      </c>
      <c r="X38" s="280">
        <f t="shared" si="6"/>
        <v>1260</v>
      </c>
      <c r="Y38" s="228" t="str">
        <f t="shared" si="7"/>
        <v>  *  </v>
      </c>
    </row>
    <row r="39" spans="1:25" s="220" customFormat="1" ht="19.5" customHeight="1">
      <c r="A39" s="235" t="s">
        <v>352</v>
      </c>
      <c r="B39" s="233">
        <v>190</v>
      </c>
      <c r="C39" s="230">
        <v>127</v>
      </c>
      <c r="D39" s="229">
        <v>0</v>
      </c>
      <c r="E39" s="281">
        <v>0</v>
      </c>
      <c r="F39" s="280">
        <f t="shared" si="0"/>
        <v>317</v>
      </c>
      <c r="G39" s="232">
        <f t="shared" si="1"/>
        <v>0.0004044450681942867</v>
      </c>
      <c r="H39" s="233">
        <v>37</v>
      </c>
      <c r="I39" s="230">
        <v>9</v>
      </c>
      <c r="J39" s="229"/>
      <c r="K39" s="281"/>
      <c r="L39" s="280">
        <f t="shared" si="2"/>
        <v>46</v>
      </c>
      <c r="M39" s="282">
        <f t="shared" si="3"/>
        <v>5.891304347826087</v>
      </c>
      <c r="N39" s="233">
        <v>1290</v>
      </c>
      <c r="O39" s="230">
        <v>727</v>
      </c>
      <c r="P39" s="229"/>
      <c r="Q39" s="281"/>
      <c r="R39" s="280">
        <f t="shared" si="4"/>
        <v>2017</v>
      </c>
      <c r="S39" s="232">
        <f t="shared" si="5"/>
        <v>0.000489329012746572</v>
      </c>
      <c r="T39" s="231">
        <v>206</v>
      </c>
      <c r="U39" s="230">
        <v>72</v>
      </c>
      <c r="V39" s="229">
        <v>1</v>
      </c>
      <c r="W39" s="281">
        <v>1</v>
      </c>
      <c r="X39" s="280">
        <f t="shared" si="6"/>
        <v>280</v>
      </c>
      <c r="Y39" s="228" t="str">
        <f t="shared" si="7"/>
        <v>  *  </v>
      </c>
    </row>
    <row r="40" spans="1:25" s="220" customFormat="1" ht="19.5" customHeight="1" thickBot="1">
      <c r="A40" s="250" t="s">
        <v>56</v>
      </c>
      <c r="B40" s="247">
        <v>242</v>
      </c>
      <c r="C40" s="245">
        <v>131</v>
      </c>
      <c r="D40" s="246">
        <v>0</v>
      </c>
      <c r="E40" s="293">
        <v>0</v>
      </c>
      <c r="F40" s="294">
        <f>SUM(B40:E40)</f>
        <v>373</v>
      </c>
      <c r="G40" s="248">
        <f>F40/$F$9</f>
        <v>0.00047589277740211025</v>
      </c>
      <c r="H40" s="247">
        <v>98</v>
      </c>
      <c r="I40" s="245">
        <v>32</v>
      </c>
      <c r="J40" s="246">
        <v>222</v>
      </c>
      <c r="K40" s="293">
        <v>148</v>
      </c>
      <c r="L40" s="294">
        <f>SUM(H40:K40)</f>
        <v>500</v>
      </c>
      <c r="M40" s="295">
        <f>IF(ISERROR(F40/L40-1),"         /0",(F40/L40-1))</f>
        <v>-0.254</v>
      </c>
      <c r="N40" s="247">
        <v>1025</v>
      </c>
      <c r="O40" s="245">
        <v>572</v>
      </c>
      <c r="P40" s="246">
        <v>218</v>
      </c>
      <c r="Q40" s="293">
        <v>212</v>
      </c>
      <c r="R40" s="294">
        <f>SUM(N40:Q40)</f>
        <v>2027</v>
      </c>
      <c r="S40" s="248">
        <f>R40/$R$9</f>
        <v>0.0004917550366074871</v>
      </c>
      <c r="T40" s="294">
        <v>502</v>
      </c>
      <c r="U40" s="245">
        <v>163</v>
      </c>
      <c r="V40" s="246">
        <v>636</v>
      </c>
      <c r="W40" s="293">
        <v>513</v>
      </c>
      <c r="X40" s="294">
        <f>SUM(T40:W40)</f>
        <v>1814</v>
      </c>
      <c r="Y40" s="244">
        <f>IF(ISERROR(R40/X40-1),"         /0",IF(R40/X40&gt;5,"  *  ",(R40/X40-1)))</f>
        <v>0.11742006615214984</v>
      </c>
    </row>
    <row r="41" spans="1:25" s="283" customFormat="1" ht="19.5" customHeight="1">
      <c r="A41" s="292" t="s">
        <v>57</v>
      </c>
      <c r="B41" s="289">
        <f>SUM(B42:B44)</f>
        <v>8984</v>
      </c>
      <c r="C41" s="288">
        <f>SUM(C42:C44)</f>
        <v>8346</v>
      </c>
      <c r="D41" s="287">
        <f>SUM(D42:D44)</f>
        <v>3</v>
      </c>
      <c r="E41" s="286">
        <f>SUM(E42:E44)</f>
        <v>0</v>
      </c>
      <c r="F41" s="285">
        <f t="shared" si="0"/>
        <v>17333</v>
      </c>
      <c r="G41" s="290">
        <f t="shared" si="1"/>
        <v>0.02211434185177152</v>
      </c>
      <c r="H41" s="289">
        <f>SUM(H42:H44)</f>
        <v>6744</v>
      </c>
      <c r="I41" s="288">
        <f>SUM(I42:I44)</f>
        <v>5949</v>
      </c>
      <c r="J41" s="287">
        <f>SUM(J42:J44)</f>
        <v>119</v>
      </c>
      <c r="K41" s="286">
        <f>SUM(K42:K44)</f>
        <v>98</v>
      </c>
      <c r="L41" s="285">
        <f t="shared" si="2"/>
        <v>12910</v>
      </c>
      <c r="M41" s="291">
        <f t="shared" si="3"/>
        <v>0.3426026336173509</v>
      </c>
      <c r="N41" s="289">
        <f>SUM(N42:N44)</f>
        <v>41535</v>
      </c>
      <c r="O41" s="288">
        <f>SUM(O42:O44)</f>
        <v>40052</v>
      </c>
      <c r="P41" s="287">
        <f>SUM(P42:P44)</f>
        <v>599</v>
      </c>
      <c r="Q41" s="286">
        <f>SUM(Q42:Q44)</f>
        <v>699</v>
      </c>
      <c r="R41" s="285">
        <f t="shared" si="4"/>
        <v>82885</v>
      </c>
      <c r="S41" s="290">
        <f t="shared" si="5"/>
        <v>0.020108098771194655</v>
      </c>
      <c r="T41" s="289">
        <f>SUM(T42:T44)</f>
        <v>34362</v>
      </c>
      <c r="U41" s="288">
        <f>SUM(U42:U44)</f>
        <v>32600</v>
      </c>
      <c r="V41" s="287">
        <f>SUM(V42:V44)</f>
        <v>476</v>
      </c>
      <c r="W41" s="286">
        <f>SUM(W42:W44)</f>
        <v>427</v>
      </c>
      <c r="X41" s="285">
        <f t="shared" si="6"/>
        <v>67865</v>
      </c>
      <c r="Y41" s="284">
        <f t="shared" si="7"/>
        <v>0.22132174169306706</v>
      </c>
    </row>
    <row r="42" spans="1:25" ht="19.5" customHeight="1">
      <c r="A42" s="235" t="s">
        <v>353</v>
      </c>
      <c r="B42" s="233">
        <v>5873</v>
      </c>
      <c r="C42" s="230">
        <v>5554</v>
      </c>
      <c r="D42" s="229">
        <v>3</v>
      </c>
      <c r="E42" s="281">
        <v>0</v>
      </c>
      <c r="F42" s="280">
        <f t="shared" si="0"/>
        <v>11430</v>
      </c>
      <c r="G42" s="232">
        <f t="shared" si="1"/>
        <v>0.014582987790096837</v>
      </c>
      <c r="H42" s="233">
        <v>4742</v>
      </c>
      <c r="I42" s="230">
        <v>4471</v>
      </c>
      <c r="J42" s="229">
        <v>119</v>
      </c>
      <c r="K42" s="281">
        <v>98</v>
      </c>
      <c r="L42" s="280">
        <f t="shared" si="2"/>
        <v>9430</v>
      </c>
      <c r="M42" s="282">
        <f t="shared" si="3"/>
        <v>0.21208907741251326</v>
      </c>
      <c r="N42" s="233">
        <v>29393</v>
      </c>
      <c r="O42" s="230">
        <v>27537</v>
      </c>
      <c r="P42" s="229">
        <v>432</v>
      </c>
      <c r="Q42" s="281">
        <v>435</v>
      </c>
      <c r="R42" s="280">
        <f t="shared" si="4"/>
        <v>57797</v>
      </c>
      <c r="S42" s="232">
        <f t="shared" si="5"/>
        <v>0.014021690108930897</v>
      </c>
      <c r="T42" s="231">
        <v>25742</v>
      </c>
      <c r="U42" s="230">
        <v>25319</v>
      </c>
      <c r="V42" s="229">
        <v>470</v>
      </c>
      <c r="W42" s="281">
        <v>421</v>
      </c>
      <c r="X42" s="280">
        <f t="shared" si="6"/>
        <v>51952</v>
      </c>
      <c r="Y42" s="228">
        <f t="shared" si="7"/>
        <v>0.1125076994148444</v>
      </c>
    </row>
    <row r="43" spans="1:25" ht="19.5" customHeight="1">
      <c r="A43" s="235" t="s">
        <v>354</v>
      </c>
      <c r="B43" s="233">
        <v>3049</v>
      </c>
      <c r="C43" s="230">
        <v>2576</v>
      </c>
      <c r="D43" s="229">
        <v>0</v>
      </c>
      <c r="E43" s="281">
        <v>0</v>
      </c>
      <c r="F43" s="280">
        <f t="shared" si="0"/>
        <v>5625</v>
      </c>
      <c r="G43" s="232">
        <f t="shared" si="1"/>
        <v>0.007176667219535845</v>
      </c>
      <c r="H43" s="233">
        <v>1925</v>
      </c>
      <c r="I43" s="230">
        <v>1430</v>
      </c>
      <c r="J43" s="229">
        <v>0</v>
      </c>
      <c r="K43" s="281"/>
      <c r="L43" s="280">
        <f t="shared" si="2"/>
        <v>3355</v>
      </c>
      <c r="M43" s="282">
        <f t="shared" si="3"/>
        <v>0.6766020864381521</v>
      </c>
      <c r="N43" s="233">
        <v>11827</v>
      </c>
      <c r="O43" s="230">
        <v>11816</v>
      </c>
      <c r="P43" s="229">
        <v>164</v>
      </c>
      <c r="Q43" s="281">
        <v>264</v>
      </c>
      <c r="R43" s="280">
        <f t="shared" si="4"/>
        <v>24071</v>
      </c>
      <c r="S43" s="232">
        <f t="shared" si="5"/>
        <v>0.005839682035608693</v>
      </c>
      <c r="T43" s="231">
        <v>8207</v>
      </c>
      <c r="U43" s="230">
        <v>7008</v>
      </c>
      <c r="V43" s="229">
        <v>0</v>
      </c>
      <c r="W43" s="281"/>
      <c r="X43" s="280">
        <f t="shared" si="6"/>
        <v>15215</v>
      </c>
      <c r="Y43" s="228">
        <f t="shared" si="7"/>
        <v>0.5820571804140651</v>
      </c>
    </row>
    <row r="44" spans="1:25" ht="19.5" customHeight="1" thickBot="1">
      <c r="A44" s="235" t="s">
        <v>56</v>
      </c>
      <c r="B44" s="233">
        <v>62</v>
      </c>
      <c r="C44" s="230">
        <v>216</v>
      </c>
      <c r="D44" s="229">
        <v>0</v>
      </c>
      <c r="E44" s="281">
        <v>0</v>
      </c>
      <c r="F44" s="280">
        <f t="shared" si="0"/>
        <v>278</v>
      </c>
      <c r="G44" s="232">
        <f t="shared" si="1"/>
        <v>0.0003546868421388382</v>
      </c>
      <c r="H44" s="233">
        <v>77</v>
      </c>
      <c r="I44" s="230">
        <v>48</v>
      </c>
      <c r="J44" s="229"/>
      <c r="K44" s="281"/>
      <c r="L44" s="280">
        <f t="shared" si="2"/>
        <v>125</v>
      </c>
      <c r="M44" s="282">
        <f t="shared" si="3"/>
        <v>1.2240000000000002</v>
      </c>
      <c r="N44" s="233">
        <v>315</v>
      </c>
      <c r="O44" s="230">
        <v>699</v>
      </c>
      <c r="P44" s="229">
        <v>3</v>
      </c>
      <c r="Q44" s="281">
        <v>0</v>
      </c>
      <c r="R44" s="280">
        <f t="shared" si="4"/>
        <v>1017</v>
      </c>
      <c r="S44" s="232">
        <f t="shared" si="5"/>
        <v>0.0002467266266550638</v>
      </c>
      <c r="T44" s="231">
        <v>413</v>
      </c>
      <c r="U44" s="230">
        <v>273</v>
      </c>
      <c r="V44" s="229">
        <v>6</v>
      </c>
      <c r="W44" s="281">
        <v>6</v>
      </c>
      <c r="X44" s="280">
        <f t="shared" si="6"/>
        <v>698</v>
      </c>
      <c r="Y44" s="228">
        <f t="shared" si="7"/>
        <v>0.45702005730659034</v>
      </c>
    </row>
    <row r="45" spans="1:25" s="220" customFormat="1" ht="19.5" customHeight="1" thickBot="1">
      <c r="A45" s="279" t="s">
        <v>56</v>
      </c>
      <c r="B45" s="276">
        <v>1204</v>
      </c>
      <c r="C45" s="275">
        <v>219</v>
      </c>
      <c r="D45" s="274">
        <v>3</v>
      </c>
      <c r="E45" s="273">
        <v>0</v>
      </c>
      <c r="F45" s="272">
        <f t="shared" si="0"/>
        <v>1426</v>
      </c>
      <c r="G45" s="277">
        <f t="shared" si="1"/>
        <v>0.0018193648808992205</v>
      </c>
      <c r="H45" s="276">
        <v>1088</v>
      </c>
      <c r="I45" s="275">
        <v>62</v>
      </c>
      <c r="J45" s="274">
        <v>76</v>
      </c>
      <c r="K45" s="273">
        <v>72</v>
      </c>
      <c r="L45" s="272">
        <f t="shared" si="2"/>
        <v>1298</v>
      </c>
      <c r="M45" s="278">
        <f t="shared" si="3"/>
        <v>0.09861325115562414</v>
      </c>
      <c r="N45" s="276">
        <v>7270</v>
      </c>
      <c r="O45" s="275">
        <v>1349</v>
      </c>
      <c r="P45" s="274">
        <v>9</v>
      </c>
      <c r="Q45" s="273">
        <v>1</v>
      </c>
      <c r="R45" s="272">
        <f t="shared" si="4"/>
        <v>8629</v>
      </c>
      <c r="S45" s="277">
        <f t="shared" si="5"/>
        <v>0.0020934159895836238</v>
      </c>
      <c r="T45" s="276">
        <v>5980</v>
      </c>
      <c r="U45" s="275">
        <v>501</v>
      </c>
      <c r="V45" s="274">
        <v>5040</v>
      </c>
      <c r="W45" s="273">
        <v>4281</v>
      </c>
      <c r="X45" s="272">
        <f t="shared" si="6"/>
        <v>15802</v>
      </c>
      <c r="Y45" s="271">
        <f t="shared" si="7"/>
        <v>-0.4539298822933806</v>
      </c>
    </row>
    <row r="46" ht="15" thickTop="1">
      <c r="A46" s="94" t="s">
        <v>43</v>
      </c>
    </row>
    <row r="47" ht="15">
      <c r="A47" s="94" t="s">
        <v>55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46:Y65536 M46:M65536 Y3 M3">
    <cfRule type="cellIs" priority="3" dxfId="103" operator="lessThan" stopIfTrue="1">
      <formula>0</formula>
    </cfRule>
  </conditionalFormatting>
  <conditionalFormatting sqref="M9:M45 Y9:Y45">
    <cfRule type="cellIs" priority="4" dxfId="104" operator="lessThan" stopIfTrue="1">
      <formula>0</formula>
    </cfRule>
    <cfRule type="cellIs" priority="5" dxfId="105" operator="greaterThanOrEqual" stopIfTrue="1">
      <formula>0</formula>
    </cfRule>
  </conditionalFormatting>
  <conditionalFormatting sqref="M5 Y5 Y7:Y8 M7:M8">
    <cfRule type="cellIs" priority="2" dxfId="103" operator="lessThan" stopIfTrue="1">
      <formula>0</formula>
    </cfRule>
  </conditionalFormatting>
  <conditionalFormatting sqref="M6 Y6">
    <cfRule type="cellIs" priority="1" dxfId="10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64"/>
  <sheetViews>
    <sheetView showGridLines="0" zoomScale="80" zoomScaleNormal="80" zoomScalePageLayoutView="0" workbookViewId="0" topLeftCell="A1">
      <selection activeCell="T62" sqref="T62:W62"/>
    </sheetView>
  </sheetViews>
  <sheetFormatPr defaultColWidth="8.00390625" defaultRowHeight="15"/>
  <cols>
    <col min="1" max="1" width="25.8515625" style="128" customWidth="1"/>
    <col min="2" max="2" width="10.57421875" style="128" bestFit="1" customWidth="1"/>
    <col min="3" max="3" width="10.7109375" style="128" bestFit="1" customWidth="1"/>
    <col min="4" max="4" width="8.57421875" style="128" bestFit="1" customWidth="1"/>
    <col min="5" max="5" width="10.7109375" style="128" bestFit="1" customWidth="1"/>
    <col min="6" max="6" width="10.57421875" style="128" bestFit="1" customWidth="1"/>
    <col min="7" max="7" width="9.7109375" style="128" customWidth="1"/>
    <col min="8" max="8" width="10.57421875" style="128" bestFit="1" customWidth="1"/>
    <col min="9" max="9" width="10.7109375" style="128" bestFit="1" customWidth="1"/>
    <col min="10" max="10" width="8.57421875" style="128" customWidth="1"/>
    <col min="11" max="11" width="10.7109375" style="128" bestFit="1" customWidth="1"/>
    <col min="12" max="12" width="10.57421875" style="128" bestFit="1" customWidth="1"/>
    <col min="13" max="13" width="10.8515625" style="128" bestFit="1" customWidth="1"/>
    <col min="14" max="14" width="11.57421875" style="128" customWidth="1"/>
    <col min="15" max="15" width="11.28125" style="128" customWidth="1"/>
    <col min="16" max="16" width="9.00390625" style="128" customWidth="1"/>
    <col min="17" max="17" width="10.8515625" style="128" customWidth="1"/>
    <col min="18" max="18" width="12.7109375" style="128" bestFit="1" customWidth="1"/>
    <col min="19" max="19" width="9.8515625" style="128" bestFit="1" customWidth="1"/>
    <col min="20" max="21" width="11.140625" style="128" bestFit="1" customWidth="1"/>
    <col min="22" max="23" width="10.28125" style="128" customWidth="1"/>
    <col min="24" max="24" width="12.7109375" style="128" bestFit="1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69" t="s">
        <v>28</v>
      </c>
      <c r="Y1" s="570"/>
    </row>
    <row r="2" ht="5.25" customHeight="1" thickBot="1"/>
    <row r="3" spans="1:25" ht="24" customHeight="1" thickTop="1">
      <c r="A3" s="630" t="s">
        <v>69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2"/>
    </row>
    <row r="4" spans="1:25" ht="21" customHeight="1" thickBot="1">
      <c r="A4" s="641" t="s">
        <v>45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3"/>
    </row>
    <row r="5" spans="1:25" s="270" customFormat="1" ht="15.75" customHeight="1" thickBot="1" thickTop="1">
      <c r="A5" s="652" t="s">
        <v>68</v>
      </c>
      <c r="B5" s="647" t="s">
        <v>36</v>
      </c>
      <c r="C5" s="648"/>
      <c r="D5" s="648"/>
      <c r="E5" s="648"/>
      <c r="F5" s="648"/>
      <c r="G5" s="648"/>
      <c r="H5" s="648"/>
      <c r="I5" s="648"/>
      <c r="J5" s="649"/>
      <c r="K5" s="649"/>
      <c r="L5" s="649"/>
      <c r="M5" s="650"/>
      <c r="N5" s="647" t="s">
        <v>35</v>
      </c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51"/>
    </row>
    <row r="6" spans="1:25" s="168" customFormat="1" ht="26.25" customHeight="1">
      <c r="A6" s="653"/>
      <c r="B6" s="636" t="s">
        <v>156</v>
      </c>
      <c r="C6" s="637"/>
      <c r="D6" s="637"/>
      <c r="E6" s="637"/>
      <c r="F6" s="637"/>
      <c r="G6" s="633" t="s">
        <v>34</v>
      </c>
      <c r="H6" s="636" t="s">
        <v>157</v>
      </c>
      <c r="I6" s="637"/>
      <c r="J6" s="637"/>
      <c r="K6" s="637"/>
      <c r="L6" s="637"/>
      <c r="M6" s="644" t="s">
        <v>33</v>
      </c>
      <c r="N6" s="636" t="s">
        <v>158</v>
      </c>
      <c r="O6" s="637"/>
      <c r="P6" s="637"/>
      <c r="Q6" s="637"/>
      <c r="R6" s="637"/>
      <c r="S6" s="633" t="s">
        <v>34</v>
      </c>
      <c r="T6" s="636" t="s">
        <v>159</v>
      </c>
      <c r="U6" s="637"/>
      <c r="V6" s="637"/>
      <c r="W6" s="637"/>
      <c r="X6" s="637"/>
      <c r="Y6" s="638" t="s">
        <v>33</v>
      </c>
    </row>
    <row r="7" spans="1:25" s="168" customFormat="1" ht="26.25" customHeight="1">
      <c r="A7" s="654"/>
      <c r="B7" s="625" t="s">
        <v>22</v>
      </c>
      <c r="C7" s="626"/>
      <c r="D7" s="627" t="s">
        <v>21</v>
      </c>
      <c r="E7" s="626"/>
      <c r="F7" s="628" t="s">
        <v>17</v>
      </c>
      <c r="G7" s="634"/>
      <c r="H7" s="625" t="s">
        <v>22</v>
      </c>
      <c r="I7" s="626"/>
      <c r="J7" s="627" t="s">
        <v>21</v>
      </c>
      <c r="K7" s="626"/>
      <c r="L7" s="628" t="s">
        <v>17</v>
      </c>
      <c r="M7" s="645"/>
      <c r="N7" s="625" t="s">
        <v>22</v>
      </c>
      <c r="O7" s="626"/>
      <c r="P7" s="627" t="s">
        <v>21</v>
      </c>
      <c r="Q7" s="626"/>
      <c r="R7" s="628" t="s">
        <v>17</v>
      </c>
      <c r="S7" s="634"/>
      <c r="T7" s="625" t="s">
        <v>22</v>
      </c>
      <c r="U7" s="626"/>
      <c r="V7" s="627" t="s">
        <v>21</v>
      </c>
      <c r="W7" s="626"/>
      <c r="X7" s="628" t="s">
        <v>17</v>
      </c>
      <c r="Y7" s="639"/>
    </row>
    <row r="8" spans="1:25" s="266" customFormat="1" ht="15" thickBot="1">
      <c r="A8" s="655"/>
      <c r="B8" s="269" t="s">
        <v>19</v>
      </c>
      <c r="C8" s="267" t="s">
        <v>18</v>
      </c>
      <c r="D8" s="268" t="s">
        <v>19</v>
      </c>
      <c r="E8" s="267" t="s">
        <v>18</v>
      </c>
      <c r="F8" s="629"/>
      <c r="G8" s="635"/>
      <c r="H8" s="269" t="s">
        <v>19</v>
      </c>
      <c r="I8" s="267" t="s">
        <v>18</v>
      </c>
      <c r="J8" s="268" t="s">
        <v>19</v>
      </c>
      <c r="K8" s="267" t="s">
        <v>18</v>
      </c>
      <c r="L8" s="629"/>
      <c r="M8" s="646"/>
      <c r="N8" s="269" t="s">
        <v>19</v>
      </c>
      <c r="O8" s="267" t="s">
        <v>18</v>
      </c>
      <c r="P8" s="268" t="s">
        <v>19</v>
      </c>
      <c r="Q8" s="267" t="s">
        <v>18</v>
      </c>
      <c r="R8" s="629"/>
      <c r="S8" s="635"/>
      <c r="T8" s="269" t="s">
        <v>19</v>
      </c>
      <c r="U8" s="267" t="s">
        <v>18</v>
      </c>
      <c r="V8" s="268" t="s">
        <v>19</v>
      </c>
      <c r="W8" s="267" t="s">
        <v>18</v>
      </c>
      <c r="X8" s="629"/>
      <c r="Y8" s="640"/>
    </row>
    <row r="9" spans="1:25" s="157" customFormat="1" ht="18" customHeight="1" thickBot="1" thickTop="1">
      <c r="A9" s="309" t="s">
        <v>24</v>
      </c>
      <c r="B9" s="428">
        <f>B10+B24+B38+B46+B54+B62</f>
        <v>402021</v>
      </c>
      <c r="C9" s="429">
        <f>C10+C24+C38+C46+C54+C62</f>
        <v>372544</v>
      </c>
      <c r="D9" s="430">
        <f>D10+D24+D38+D46+D54+D62</f>
        <v>4787</v>
      </c>
      <c r="E9" s="429">
        <f>E10+E24+E38+E46+E54+E62</f>
        <v>4438</v>
      </c>
      <c r="F9" s="430">
        <f aca="true" t="shared" si="0" ref="F9:F40">SUM(B9:E9)</f>
        <v>783790</v>
      </c>
      <c r="G9" s="431">
        <f aca="true" t="shared" si="1" ref="G9:G40">F9/$F$9</f>
        <v>1</v>
      </c>
      <c r="H9" s="428">
        <f>H10+H24+H38+H46+H54+H62</f>
        <v>350391</v>
      </c>
      <c r="I9" s="429">
        <f>I10+I24+I38+I46+I54+I62</f>
        <v>324001</v>
      </c>
      <c r="J9" s="430">
        <f>J10+J24+J38+J46+J54+J62</f>
        <v>3050</v>
      </c>
      <c r="K9" s="429">
        <f>K10+K24+K38+K46+K54+K62</f>
        <v>2006</v>
      </c>
      <c r="L9" s="430">
        <f aca="true" t="shared" si="2" ref="L9:L40">SUM(H9:K9)</f>
        <v>679448</v>
      </c>
      <c r="M9" s="432">
        <f aca="true" t="shared" si="3" ref="M9:M40">IF(ISERROR(F9/L9-1),"         /0",(F9/L9-1))</f>
        <v>0.15356877936207036</v>
      </c>
      <c r="N9" s="428">
        <f>N10+N24+N38+N46+N54+N62</f>
        <v>2092511</v>
      </c>
      <c r="O9" s="429">
        <f>O10+O24+O38+O46+O54+O62</f>
        <v>1978697</v>
      </c>
      <c r="P9" s="430">
        <f>P10+P24+P38+P46+P54+P62</f>
        <v>25280</v>
      </c>
      <c r="Q9" s="429">
        <f>Q10+Q24+Q38+Q46+Q54+Q62</f>
        <v>25483</v>
      </c>
      <c r="R9" s="430">
        <f aca="true" t="shared" si="4" ref="R9:R40">SUM(N9:Q9)</f>
        <v>4121971</v>
      </c>
      <c r="S9" s="431">
        <f aca="true" t="shared" si="5" ref="S9:S40">R9/$R$9</f>
        <v>1</v>
      </c>
      <c r="T9" s="428">
        <f>T10+T24+T38+T46+T54+T62</f>
        <v>1864563</v>
      </c>
      <c r="U9" s="429">
        <f>U10+U24+U38+U46+U54+U62</f>
        <v>1747035</v>
      </c>
      <c r="V9" s="430">
        <f>V10+V24+V38+V46+V54+V62</f>
        <v>16358</v>
      </c>
      <c r="W9" s="429">
        <f>W10+W24+W38+W46+W54+W62</f>
        <v>13624</v>
      </c>
      <c r="X9" s="430">
        <f aca="true" t="shared" si="6" ref="X9:X40">SUM(T9:W9)</f>
        <v>3641580</v>
      </c>
      <c r="Y9" s="432">
        <f>IF(ISERROR(R9/X9-1),"         /0",(R9/X9-1))</f>
        <v>0.13191828821555474</v>
      </c>
    </row>
    <row r="10" spans="1:25" s="283" customFormat="1" ht="19.5" customHeight="1">
      <c r="A10" s="292" t="s">
        <v>61</v>
      </c>
      <c r="B10" s="289">
        <f>SUM(B11:B23)</f>
        <v>134508</v>
      </c>
      <c r="C10" s="288">
        <f>SUM(C11:C23)</f>
        <v>130966</v>
      </c>
      <c r="D10" s="287">
        <f>SUM(D11:D23)</f>
        <v>101</v>
      </c>
      <c r="E10" s="288">
        <f>SUM(E11:E23)</f>
        <v>211</v>
      </c>
      <c r="F10" s="287">
        <f t="shared" si="0"/>
        <v>265786</v>
      </c>
      <c r="G10" s="290">
        <f t="shared" si="1"/>
        <v>0.33910358641983185</v>
      </c>
      <c r="H10" s="289">
        <f>SUM(H11:H23)</f>
        <v>113260</v>
      </c>
      <c r="I10" s="288">
        <f>SUM(I11:I23)</f>
        <v>109501</v>
      </c>
      <c r="J10" s="287">
        <f>SUM(J11:J23)</f>
        <v>760</v>
      </c>
      <c r="K10" s="288">
        <f>SUM(K11:K23)</f>
        <v>359</v>
      </c>
      <c r="L10" s="287">
        <f t="shared" si="2"/>
        <v>223880</v>
      </c>
      <c r="M10" s="291">
        <f t="shared" si="3"/>
        <v>0.1871806324816867</v>
      </c>
      <c r="N10" s="289">
        <f>SUM(N11:N23)</f>
        <v>665267</v>
      </c>
      <c r="O10" s="288">
        <f>SUM(O11:O23)</f>
        <v>647812</v>
      </c>
      <c r="P10" s="287">
        <f>SUM(P11:P23)</f>
        <v>557</v>
      </c>
      <c r="Q10" s="288">
        <f>SUM(Q11:Q23)</f>
        <v>708</v>
      </c>
      <c r="R10" s="287">
        <f t="shared" si="4"/>
        <v>1314344</v>
      </c>
      <c r="S10" s="290">
        <f t="shared" si="5"/>
        <v>0.31886299054505723</v>
      </c>
      <c r="T10" s="289">
        <f>SUM(T11:T23)</f>
        <v>566260</v>
      </c>
      <c r="U10" s="288">
        <f>SUM(U11:U23)</f>
        <v>551310</v>
      </c>
      <c r="V10" s="287">
        <f>SUM(V11:V23)</f>
        <v>2142</v>
      </c>
      <c r="W10" s="288">
        <f>SUM(W11:W23)</f>
        <v>1550</v>
      </c>
      <c r="X10" s="287">
        <f t="shared" si="6"/>
        <v>1121262</v>
      </c>
      <c r="Y10" s="284">
        <f aca="true" t="shared" si="7" ref="Y10:Y40">IF(ISERROR(R10/X10-1),"         /0",IF(R10/X10&gt;5,"  *  ",(R10/X10-1)))</f>
        <v>0.17220060967017514</v>
      </c>
    </row>
    <row r="11" spans="1:25" ht="19.5" customHeight="1">
      <c r="A11" s="235" t="s">
        <v>160</v>
      </c>
      <c r="B11" s="233">
        <v>50823</v>
      </c>
      <c r="C11" s="230">
        <v>47938</v>
      </c>
      <c r="D11" s="229">
        <v>88</v>
      </c>
      <c r="E11" s="230">
        <v>204</v>
      </c>
      <c r="F11" s="229">
        <f t="shared" si="0"/>
        <v>99053</v>
      </c>
      <c r="G11" s="232">
        <f t="shared" si="1"/>
        <v>0.12637696321718828</v>
      </c>
      <c r="H11" s="233">
        <v>46226</v>
      </c>
      <c r="I11" s="230">
        <v>41668</v>
      </c>
      <c r="J11" s="229">
        <v>725</v>
      </c>
      <c r="K11" s="230">
        <v>342</v>
      </c>
      <c r="L11" s="229">
        <f t="shared" si="2"/>
        <v>88961</v>
      </c>
      <c r="M11" s="234">
        <f t="shared" si="3"/>
        <v>0.11344296939108145</v>
      </c>
      <c r="N11" s="233">
        <v>257052</v>
      </c>
      <c r="O11" s="230">
        <v>248080</v>
      </c>
      <c r="P11" s="229">
        <v>506</v>
      </c>
      <c r="Q11" s="230">
        <v>659</v>
      </c>
      <c r="R11" s="229">
        <f t="shared" si="4"/>
        <v>506297</v>
      </c>
      <c r="S11" s="232">
        <f t="shared" si="5"/>
        <v>0.12282886027097231</v>
      </c>
      <c r="T11" s="233">
        <v>221349</v>
      </c>
      <c r="U11" s="230">
        <v>208444</v>
      </c>
      <c r="V11" s="229">
        <v>2075</v>
      </c>
      <c r="W11" s="230">
        <v>1504</v>
      </c>
      <c r="X11" s="229">
        <f t="shared" si="6"/>
        <v>433372</v>
      </c>
      <c r="Y11" s="228">
        <f t="shared" si="7"/>
        <v>0.1682734463694009</v>
      </c>
    </row>
    <row r="12" spans="1:25" ht="19.5" customHeight="1">
      <c r="A12" s="235" t="s">
        <v>183</v>
      </c>
      <c r="B12" s="233">
        <v>23643</v>
      </c>
      <c r="C12" s="230">
        <v>24202</v>
      </c>
      <c r="D12" s="229">
        <v>0</v>
      </c>
      <c r="E12" s="230">
        <v>0</v>
      </c>
      <c r="F12" s="229">
        <f t="shared" si="0"/>
        <v>47845</v>
      </c>
      <c r="G12" s="232">
        <f t="shared" si="1"/>
        <v>0.061043136554434226</v>
      </c>
      <c r="H12" s="233">
        <v>21712</v>
      </c>
      <c r="I12" s="230">
        <v>23206</v>
      </c>
      <c r="J12" s="229"/>
      <c r="K12" s="230"/>
      <c r="L12" s="229">
        <f t="shared" si="2"/>
        <v>44918</v>
      </c>
      <c r="M12" s="234">
        <f t="shared" si="3"/>
        <v>0.06516318625050088</v>
      </c>
      <c r="N12" s="233">
        <v>113501</v>
      </c>
      <c r="O12" s="230">
        <v>116962</v>
      </c>
      <c r="P12" s="229"/>
      <c r="Q12" s="230"/>
      <c r="R12" s="229">
        <f t="shared" si="4"/>
        <v>230463</v>
      </c>
      <c r="S12" s="232">
        <f t="shared" si="5"/>
        <v>0.055910873705807246</v>
      </c>
      <c r="T12" s="233">
        <v>113782</v>
      </c>
      <c r="U12" s="230">
        <v>117480</v>
      </c>
      <c r="V12" s="229"/>
      <c r="W12" s="230"/>
      <c r="X12" s="229">
        <f t="shared" si="6"/>
        <v>231262</v>
      </c>
      <c r="Y12" s="228">
        <f t="shared" si="7"/>
        <v>-0.0034549558509395784</v>
      </c>
    </row>
    <row r="13" spans="1:25" ht="19.5" customHeight="1">
      <c r="A13" s="235" t="s">
        <v>186</v>
      </c>
      <c r="B13" s="233">
        <v>14056</v>
      </c>
      <c r="C13" s="230">
        <v>13928</v>
      </c>
      <c r="D13" s="229">
        <v>0</v>
      </c>
      <c r="E13" s="230">
        <v>0</v>
      </c>
      <c r="F13" s="229">
        <f>SUM(B13:E13)</f>
        <v>27984</v>
      </c>
      <c r="G13" s="232">
        <f>F13/$F$9</f>
        <v>0.03570344097270953</v>
      </c>
      <c r="H13" s="233">
        <v>8541</v>
      </c>
      <c r="I13" s="230">
        <v>8362</v>
      </c>
      <c r="J13" s="229"/>
      <c r="K13" s="230"/>
      <c r="L13" s="229">
        <f>SUM(H13:K13)</f>
        <v>16903</v>
      </c>
      <c r="M13" s="234">
        <f>IF(ISERROR(F13/L13-1),"         /0",(F13/L13-1))</f>
        <v>0.6555641010471513</v>
      </c>
      <c r="N13" s="233">
        <v>59520</v>
      </c>
      <c r="O13" s="230">
        <v>57330</v>
      </c>
      <c r="P13" s="229"/>
      <c r="Q13" s="230"/>
      <c r="R13" s="229">
        <f>SUM(N13:Q13)</f>
        <v>116850</v>
      </c>
      <c r="S13" s="232">
        <f>R13/$R$9</f>
        <v>0.02834808881479273</v>
      </c>
      <c r="T13" s="233">
        <v>30393</v>
      </c>
      <c r="U13" s="230">
        <v>30042</v>
      </c>
      <c r="V13" s="229"/>
      <c r="W13" s="230"/>
      <c r="X13" s="229">
        <f>SUM(T13:W13)</f>
        <v>60435</v>
      </c>
      <c r="Y13" s="228">
        <f>IF(ISERROR(R13/X13-1),"         /0",IF(R13/X13&gt;5,"  *  ",(R13/X13-1)))</f>
        <v>0.9334822536609582</v>
      </c>
    </row>
    <row r="14" spans="1:25" ht="19.5" customHeight="1">
      <c r="A14" s="235" t="s">
        <v>187</v>
      </c>
      <c r="B14" s="233">
        <v>10203</v>
      </c>
      <c r="C14" s="230">
        <v>11544</v>
      </c>
      <c r="D14" s="229">
        <v>0</v>
      </c>
      <c r="E14" s="230">
        <v>0</v>
      </c>
      <c r="F14" s="229">
        <f t="shared" si="0"/>
        <v>21747</v>
      </c>
      <c r="G14" s="232">
        <f t="shared" si="1"/>
        <v>0.027745952359688183</v>
      </c>
      <c r="H14" s="233">
        <v>10271</v>
      </c>
      <c r="I14" s="230">
        <v>10807</v>
      </c>
      <c r="J14" s="229"/>
      <c r="K14" s="230"/>
      <c r="L14" s="229">
        <f t="shared" si="2"/>
        <v>21078</v>
      </c>
      <c r="M14" s="234">
        <f t="shared" si="3"/>
        <v>0.0317392541986905</v>
      </c>
      <c r="N14" s="233">
        <v>59535</v>
      </c>
      <c r="O14" s="230">
        <v>60972</v>
      </c>
      <c r="P14" s="229"/>
      <c r="Q14" s="230"/>
      <c r="R14" s="229">
        <f t="shared" si="4"/>
        <v>120507</v>
      </c>
      <c r="S14" s="232">
        <f t="shared" si="5"/>
        <v>0.029235285740729373</v>
      </c>
      <c r="T14" s="233">
        <v>38419</v>
      </c>
      <c r="U14" s="230">
        <v>38893</v>
      </c>
      <c r="V14" s="229"/>
      <c r="W14" s="230"/>
      <c r="X14" s="229">
        <f t="shared" si="6"/>
        <v>77312</v>
      </c>
      <c r="Y14" s="228">
        <f t="shared" si="7"/>
        <v>0.558710161423841</v>
      </c>
    </row>
    <row r="15" spans="1:25" ht="19.5" customHeight="1">
      <c r="A15" s="235" t="s">
        <v>189</v>
      </c>
      <c r="B15" s="233">
        <v>10098</v>
      </c>
      <c r="C15" s="230">
        <v>9698</v>
      </c>
      <c r="D15" s="229">
        <v>0</v>
      </c>
      <c r="E15" s="230">
        <v>0</v>
      </c>
      <c r="F15" s="229">
        <f>SUM(B15:E15)</f>
        <v>19796</v>
      </c>
      <c r="G15" s="232">
        <f>F15/$F$9</f>
        <v>0.025256765204965614</v>
      </c>
      <c r="H15" s="233">
        <v>9846</v>
      </c>
      <c r="I15" s="230">
        <v>10103</v>
      </c>
      <c r="J15" s="229"/>
      <c r="K15" s="230"/>
      <c r="L15" s="229">
        <f>SUM(H15:K15)</f>
        <v>19949</v>
      </c>
      <c r="M15" s="234">
        <f>IF(ISERROR(F15/L15-1),"         /0",(F15/L15-1))</f>
        <v>-0.00766955737129682</v>
      </c>
      <c r="N15" s="233">
        <v>68418</v>
      </c>
      <c r="O15" s="230">
        <v>65119</v>
      </c>
      <c r="P15" s="229"/>
      <c r="Q15" s="230"/>
      <c r="R15" s="229">
        <f>SUM(N15:Q15)</f>
        <v>133537</v>
      </c>
      <c r="S15" s="232">
        <f>R15/$R$9</f>
        <v>0.032396394831501724</v>
      </c>
      <c r="T15" s="233">
        <v>61367</v>
      </c>
      <c r="U15" s="230">
        <v>59578</v>
      </c>
      <c r="V15" s="229"/>
      <c r="W15" s="230"/>
      <c r="X15" s="229">
        <f>SUM(T15:W15)</f>
        <v>120945</v>
      </c>
      <c r="Y15" s="228">
        <f>IF(ISERROR(R15/X15-1),"         /0",IF(R15/X15&gt;5,"  *  ",(R15/X15-1)))</f>
        <v>0.1041134399933854</v>
      </c>
    </row>
    <row r="16" spans="1:25" ht="19.5" customHeight="1">
      <c r="A16" s="235" t="s">
        <v>190</v>
      </c>
      <c r="B16" s="233">
        <v>8858</v>
      </c>
      <c r="C16" s="230">
        <v>9331</v>
      </c>
      <c r="D16" s="229">
        <v>0</v>
      </c>
      <c r="E16" s="230">
        <v>0</v>
      </c>
      <c r="F16" s="229">
        <f>SUM(B16:E16)</f>
        <v>18189</v>
      </c>
      <c r="G16" s="232">
        <f>F16/$F$9</f>
        <v>0.02320647112109111</v>
      </c>
      <c r="H16" s="233">
        <v>8068</v>
      </c>
      <c r="I16" s="230">
        <v>7947</v>
      </c>
      <c r="J16" s="229"/>
      <c r="K16" s="230"/>
      <c r="L16" s="229">
        <f>SUM(H16:K16)</f>
        <v>16015</v>
      </c>
      <c r="M16" s="234">
        <f>IF(ISERROR(F16/L16-1),"         /0",(F16/L16-1))</f>
        <v>0.1357477364970341</v>
      </c>
      <c r="N16" s="233">
        <v>35780</v>
      </c>
      <c r="O16" s="230">
        <v>36026</v>
      </c>
      <c r="P16" s="229"/>
      <c r="Q16" s="230"/>
      <c r="R16" s="229">
        <f>SUM(N16:Q16)</f>
        <v>71806</v>
      </c>
      <c r="S16" s="232">
        <f>R16/$R$9</f>
        <v>0.017420306935686834</v>
      </c>
      <c r="T16" s="233">
        <v>34456</v>
      </c>
      <c r="U16" s="230">
        <v>34378</v>
      </c>
      <c r="V16" s="229"/>
      <c r="W16" s="230"/>
      <c r="X16" s="229">
        <f>SUM(T16:W16)</f>
        <v>68834</v>
      </c>
      <c r="Y16" s="228">
        <f>IF(ISERROR(R16/X16-1),"         /0",IF(R16/X16&gt;5,"  *  ",(R16/X16-1)))</f>
        <v>0.043176337275183885</v>
      </c>
    </row>
    <row r="17" spans="1:25" ht="19.5" customHeight="1">
      <c r="A17" s="235" t="s">
        <v>161</v>
      </c>
      <c r="B17" s="233">
        <v>6624</v>
      </c>
      <c r="C17" s="230">
        <v>5776</v>
      </c>
      <c r="D17" s="229">
        <v>0</v>
      </c>
      <c r="E17" s="230">
        <v>0</v>
      </c>
      <c r="F17" s="229">
        <f>SUM(B17:E17)</f>
        <v>12400</v>
      </c>
      <c r="G17" s="232">
        <f>F17/$F$9</f>
        <v>0.01582056418173235</v>
      </c>
      <c r="H17" s="233">
        <v>1872</v>
      </c>
      <c r="I17" s="230">
        <v>1694</v>
      </c>
      <c r="J17" s="229"/>
      <c r="K17" s="230"/>
      <c r="L17" s="229">
        <f>SUM(H17:K17)</f>
        <v>3566</v>
      </c>
      <c r="M17" s="234">
        <f>IF(ISERROR(F17/L17-1),"         /0",(F17/L17-1))</f>
        <v>2.477285473920359</v>
      </c>
      <c r="N17" s="233">
        <v>26897</v>
      </c>
      <c r="O17" s="230">
        <v>25572</v>
      </c>
      <c r="P17" s="229"/>
      <c r="Q17" s="230"/>
      <c r="R17" s="229">
        <f>SUM(N17:Q17)</f>
        <v>52469</v>
      </c>
      <c r="S17" s="232">
        <f>R17/$R$9</f>
        <v>0.012729104595835343</v>
      </c>
      <c r="T17" s="233">
        <v>12259</v>
      </c>
      <c r="U17" s="230">
        <v>13149</v>
      </c>
      <c r="V17" s="229"/>
      <c r="W17" s="230"/>
      <c r="X17" s="229">
        <f>SUM(T17:W17)</f>
        <v>25408</v>
      </c>
      <c r="Y17" s="228">
        <f>IF(ISERROR(R17/X17-1),"         /0",IF(R17/X17&gt;5,"  *  ",(R17/X17-1)))</f>
        <v>1.065058249370277</v>
      </c>
    </row>
    <row r="18" spans="1:25" ht="19.5" customHeight="1">
      <c r="A18" s="235" t="s">
        <v>193</v>
      </c>
      <c r="B18" s="233">
        <v>4358</v>
      </c>
      <c r="C18" s="230">
        <v>2654</v>
      </c>
      <c r="D18" s="229">
        <v>0</v>
      </c>
      <c r="E18" s="230">
        <v>0</v>
      </c>
      <c r="F18" s="229">
        <f>SUM(B18:E18)</f>
        <v>7012</v>
      </c>
      <c r="G18" s="232">
        <f>F18/$F$9</f>
        <v>0.008946273874379617</v>
      </c>
      <c r="H18" s="233"/>
      <c r="I18" s="230"/>
      <c r="J18" s="229"/>
      <c r="K18" s="230"/>
      <c r="L18" s="229">
        <f>SUM(H18:K18)</f>
        <v>0</v>
      </c>
      <c r="M18" s="234" t="str">
        <f>IF(ISERROR(F18/L18-1),"         /0",(F18/L18-1))</f>
        <v>         /0</v>
      </c>
      <c r="N18" s="233">
        <v>14467</v>
      </c>
      <c r="O18" s="230">
        <v>12900</v>
      </c>
      <c r="P18" s="229"/>
      <c r="Q18" s="230"/>
      <c r="R18" s="229">
        <f>SUM(N18:Q18)</f>
        <v>27367</v>
      </c>
      <c r="S18" s="232">
        <f>R18/$R$9</f>
        <v>0.006639299500166304</v>
      </c>
      <c r="T18" s="233"/>
      <c r="U18" s="230"/>
      <c r="V18" s="229"/>
      <c r="W18" s="230"/>
      <c r="X18" s="229">
        <f>SUM(T18:W18)</f>
        <v>0</v>
      </c>
      <c r="Y18" s="228" t="str">
        <f>IF(ISERROR(R18/X18-1),"         /0",IF(R18/X18&gt;5,"  *  ",(R18/X18-1)))</f>
        <v>         /0</v>
      </c>
    </row>
    <row r="19" spans="1:25" ht="19.5" customHeight="1">
      <c r="A19" s="235" t="s">
        <v>201</v>
      </c>
      <c r="B19" s="233">
        <v>2748</v>
      </c>
      <c r="C19" s="230">
        <v>3240</v>
      </c>
      <c r="D19" s="229">
        <v>0</v>
      </c>
      <c r="E19" s="230">
        <v>0</v>
      </c>
      <c r="F19" s="229">
        <f t="shared" si="0"/>
        <v>5988</v>
      </c>
      <c r="G19" s="232">
        <f t="shared" si="1"/>
        <v>0.007639801477436558</v>
      </c>
      <c r="H19" s="233">
        <v>3007</v>
      </c>
      <c r="I19" s="230">
        <v>2517</v>
      </c>
      <c r="J19" s="229"/>
      <c r="K19" s="230"/>
      <c r="L19" s="229">
        <f t="shared" si="2"/>
        <v>5524</v>
      </c>
      <c r="M19" s="234">
        <f t="shared" si="3"/>
        <v>0.08399710354815348</v>
      </c>
      <c r="N19" s="233">
        <v>18020</v>
      </c>
      <c r="O19" s="230">
        <v>14786</v>
      </c>
      <c r="P19" s="229"/>
      <c r="Q19" s="230"/>
      <c r="R19" s="229">
        <f t="shared" si="4"/>
        <v>32806</v>
      </c>
      <c r="S19" s="232">
        <f t="shared" si="5"/>
        <v>0.007958813878118016</v>
      </c>
      <c r="T19" s="233">
        <v>18199</v>
      </c>
      <c r="U19" s="230">
        <v>13782</v>
      </c>
      <c r="V19" s="229"/>
      <c r="W19" s="230"/>
      <c r="X19" s="229">
        <f t="shared" si="6"/>
        <v>31981</v>
      </c>
      <c r="Y19" s="228">
        <f t="shared" si="7"/>
        <v>0.025796566711485003</v>
      </c>
    </row>
    <row r="20" spans="1:25" ht="19.5" customHeight="1">
      <c r="A20" s="235" t="s">
        <v>191</v>
      </c>
      <c r="B20" s="233">
        <v>2293</v>
      </c>
      <c r="C20" s="230">
        <v>2361</v>
      </c>
      <c r="D20" s="229">
        <v>0</v>
      </c>
      <c r="E20" s="230">
        <v>0</v>
      </c>
      <c r="F20" s="229">
        <f>SUM(B20:E20)</f>
        <v>4654</v>
      </c>
      <c r="G20" s="232">
        <f>F20/$F$9</f>
        <v>0.005937814975950191</v>
      </c>
      <c r="H20" s="233">
        <v>952</v>
      </c>
      <c r="I20" s="230">
        <v>942</v>
      </c>
      <c r="J20" s="229"/>
      <c r="K20" s="230"/>
      <c r="L20" s="229">
        <f>SUM(H20:K20)</f>
        <v>1894</v>
      </c>
      <c r="M20" s="234">
        <f>IF(ISERROR(F20/L20-1),"         /0",(F20/L20-1))</f>
        <v>1.457233368532207</v>
      </c>
      <c r="N20" s="233">
        <v>7937</v>
      </c>
      <c r="O20" s="230">
        <v>7680</v>
      </c>
      <c r="P20" s="229"/>
      <c r="Q20" s="230"/>
      <c r="R20" s="229">
        <f>SUM(N20:Q20)</f>
        <v>15617</v>
      </c>
      <c r="S20" s="232">
        <f>R20/$R$9</f>
        <v>0.003788721463591083</v>
      </c>
      <c r="T20" s="233">
        <v>4223</v>
      </c>
      <c r="U20" s="230">
        <v>4483</v>
      </c>
      <c r="V20" s="229"/>
      <c r="W20" s="230"/>
      <c r="X20" s="229">
        <f>SUM(T20:W20)</f>
        <v>8706</v>
      </c>
      <c r="Y20" s="228">
        <f>IF(ISERROR(R20/X20-1),"         /0",IF(R20/X20&gt;5,"  *  ",(R20/X20-1)))</f>
        <v>0.793820353779003</v>
      </c>
    </row>
    <row r="21" spans="1:25" ht="19.5" customHeight="1">
      <c r="A21" s="235" t="s">
        <v>197</v>
      </c>
      <c r="B21" s="233">
        <v>429</v>
      </c>
      <c r="C21" s="230">
        <v>292</v>
      </c>
      <c r="D21" s="229">
        <v>0</v>
      </c>
      <c r="E21" s="230">
        <v>0</v>
      </c>
      <c r="F21" s="229">
        <f t="shared" si="0"/>
        <v>721</v>
      </c>
      <c r="G21" s="232">
        <f t="shared" si="1"/>
        <v>0.0009198892560507278</v>
      </c>
      <c r="H21" s="233">
        <v>35</v>
      </c>
      <c r="I21" s="230"/>
      <c r="J21" s="229"/>
      <c r="K21" s="230"/>
      <c r="L21" s="229">
        <f t="shared" si="2"/>
        <v>35</v>
      </c>
      <c r="M21" s="234">
        <f t="shared" si="3"/>
        <v>19.6</v>
      </c>
      <c r="N21" s="233">
        <v>2938</v>
      </c>
      <c r="O21" s="230">
        <v>2357</v>
      </c>
      <c r="P21" s="229"/>
      <c r="Q21" s="230"/>
      <c r="R21" s="229">
        <f t="shared" si="4"/>
        <v>5295</v>
      </c>
      <c r="S21" s="232">
        <f t="shared" si="5"/>
        <v>0.0012845796343545358</v>
      </c>
      <c r="T21" s="233">
        <v>676</v>
      </c>
      <c r="U21" s="230">
        <v>769</v>
      </c>
      <c r="V21" s="229"/>
      <c r="W21" s="230"/>
      <c r="X21" s="229">
        <f t="shared" si="6"/>
        <v>1445</v>
      </c>
      <c r="Y21" s="228">
        <f t="shared" si="7"/>
        <v>2.6643598615916955</v>
      </c>
    </row>
    <row r="22" spans="1:25" ht="19.5" customHeight="1">
      <c r="A22" s="235" t="s">
        <v>198</v>
      </c>
      <c r="B22" s="233">
        <v>374</v>
      </c>
      <c r="C22" s="230">
        <v>0</v>
      </c>
      <c r="D22" s="229">
        <v>0</v>
      </c>
      <c r="E22" s="230">
        <v>0</v>
      </c>
      <c r="F22" s="229">
        <f t="shared" si="0"/>
        <v>374</v>
      </c>
      <c r="G22" s="232">
        <f t="shared" si="1"/>
        <v>0.00047716862935225</v>
      </c>
      <c r="H22" s="233">
        <v>512</v>
      </c>
      <c r="I22" s="230"/>
      <c r="J22" s="229"/>
      <c r="K22" s="230"/>
      <c r="L22" s="229">
        <f t="shared" si="2"/>
        <v>512</v>
      </c>
      <c r="M22" s="234">
        <f t="shared" si="3"/>
        <v>-0.26953125</v>
      </c>
      <c r="N22" s="233">
        <v>1184</v>
      </c>
      <c r="O22" s="230"/>
      <c r="P22" s="229"/>
      <c r="Q22" s="230"/>
      <c r="R22" s="229">
        <f t="shared" si="4"/>
        <v>1184</v>
      </c>
      <c r="S22" s="232">
        <f t="shared" si="5"/>
        <v>0.0002872412251323457</v>
      </c>
      <c r="T22" s="233">
        <v>2066</v>
      </c>
      <c r="U22" s="230"/>
      <c r="V22" s="229"/>
      <c r="W22" s="230"/>
      <c r="X22" s="229">
        <f t="shared" si="6"/>
        <v>2066</v>
      </c>
      <c r="Y22" s="228">
        <f t="shared" si="7"/>
        <v>-0.4269119070667957</v>
      </c>
    </row>
    <row r="23" spans="1:25" ht="19.5" customHeight="1" thickBot="1">
      <c r="A23" s="235" t="s">
        <v>174</v>
      </c>
      <c r="B23" s="233">
        <v>1</v>
      </c>
      <c r="C23" s="230">
        <v>2</v>
      </c>
      <c r="D23" s="229">
        <v>13</v>
      </c>
      <c r="E23" s="230">
        <v>7</v>
      </c>
      <c r="F23" s="229">
        <f t="shared" si="0"/>
        <v>23</v>
      </c>
      <c r="G23" s="232">
        <f t="shared" si="1"/>
        <v>2.9344594853213232E-05</v>
      </c>
      <c r="H23" s="233">
        <v>2218</v>
      </c>
      <c r="I23" s="230">
        <v>2255</v>
      </c>
      <c r="J23" s="229">
        <v>35</v>
      </c>
      <c r="K23" s="230">
        <v>17</v>
      </c>
      <c r="L23" s="229">
        <f t="shared" si="2"/>
        <v>4525</v>
      </c>
      <c r="M23" s="234">
        <f t="shared" si="3"/>
        <v>-0.9949171270718232</v>
      </c>
      <c r="N23" s="233">
        <v>18</v>
      </c>
      <c r="O23" s="230">
        <v>28</v>
      </c>
      <c r="P23" s="229">
        <v>51</v>
      </c>
      <c r="Q23" s="230">
        <v>49</v>
      </c>
      <c r="R23" s="229">
        <f t="shared" si="4"/>
        <v>146</v>
      </c>
      <c r="S23" s="232">
        <f t="shared" si="5"/>
        <v>3.541994836936019E-05</v>
      </c>
      <c r="T23" s="233">
        <v>29071</v>
      </c>
      <c r="U23" s="230">
        <v>30312</v>
      </c>
      <c r="V23" s="229">
        <v>67</v>
      </c>
      <c r="W23" s="230">
        <v>46</v>
      </c>
      <c r="X23" s="229">
        <f t="shared" si="6"/>
        <v>59496</v>
      </c>
      <c r="Y23" s="228">
        <f t="shared" si="7"/>
        <v>-0.9975460535162027</v>
      </c>
    </row>
    <row r="24" spans="1:25" s="283" customFormat="1" ht="19.5" customHeight="1">
      <c r="A24" s="292" t="s">
        <v>60</v>
      </c>
      <c r="B24" s="289">
        <f>SUM(B25:B37)</f>
        <v>114977</v>
      </c>
      <c r="C24" s="288">
        <f>SUM(C25:C37)</f>
        <v>100666</v>
      </c>
      <c r="D24" s="287">
        <f>SUM(D25:D37)</f>
        <v>32</v>
      </c>
      <c r="E24" s="288">
        <f>SUM(E25:E37)</f>
        <v>75</v>
      </c>
      <c r="F24" s="287">
        <f t="shared" si="0"/>
        <v>215750</v>
      </c>
      <c r="G24" s="290">
        <f t="shared" si="1"/>
        <v>0.2752650582426415</v>
      </c>
      <c r="H24" s="289">
        <f>SUM(H25:H37)</f>
        <v>92946</v>
      </c>
      <c r="I24" s="288">
        <f>SUM(I25:I37)</f>
        <v>81104</v>
      </c>
      <c r="J24" s="287">
        <f>SUM(J25:J37)</f>
        <v>551</v>
      </c>
      <c r="K24" s="288">
        <f>SUM(K25:K37)</f>
        <v>308</v>
      </c>
      <c r="L24" s="287">
        <f t="shared" si="2"/>
        <v>174909</v>
      </c>
      <c r="M24" s="291">
        <f t="shared" si="3"/>
        <v>0.23349856210943987</v>
      </c>
      <c r="N24" s="289">
        <f>SUM(N25:N37)</f>
        <v>619305</v>
      </c>
      <c r="O24" s="288">
        <f>SUM(O25:O37)</f>
        <v>589510</v>
      </c>
      <c r="P24" s="287">
        <f>SUM(P25:P37)</f>
        <v>473</v>
      </c>
      <c r="Q24" s="288">
        <f>SUM(Q25:Q37)</f>
        <v>414</v>
      </c>
      <c r="R24" s="287">
        <f t="shared" si="4"/>
        <v>1209702</v>
      </c>
      <c r="S24" s="290">
        <f t="shared" si="5"/>
        <v>0.2934765916596696</v>
      </c>
      <c r="T24" s="289">
        <f>SUM(T25:T37)</f>
        <v>523962</v>
      </c>
      <c r="U24" s="288">
        <f>SUM(U25:U37)</f>
        <v>494942</v>
      </c>
      <c r="V24" s="287">
        <f>SUM(V25:V37)</f>
        <v>1225</v>
      </c>
      <c r="W24" s="288">
        <f>SUM(W25:W37)</f>
        <v>730</v>
      </c>
      <c r="X24" s="287">
        <f t="shared" si="6"/>
        <v>1020859</v>
      </c>
      <c r="Y24" s="284">
        <f t="shared" si="7"/>
        <v>0.1849844101878908</v>
      </c>
    </row>
    <row r="25" spans="1:25" ht="19.5" customHeight="1">
      <c r="A25" s="250" t="s">
        <v>160</v>
      </c>
      <c r="B25" s="247">
        <v>32809</v>
      </c>
      <c r="C25" s="245">
        <v>32652</v>
      </c>
      <c r="D25" s="246">
        <v>19</v>
      </c>
      <c r="E25" s="245">
        <v>0</v>
      </c>
      <c r="F25" s="246">
        <f t="shared" si="0"/>
        <v>65480</v>
      </c>
      <c r="G25" s="248">
        <f t="shared" si="1"/>
        <v>0.08354278569514793</v>
      </c>
      <c r="H25" s="247">
        <v>32814</v>
      </c>
      <c r="I25" s="245">
        <v>32058</v>
      </c>
      <c r="J25" s="246">
        <v>329</v>
      </c>
      <c r="K25" s="245">
        <v>79</v>
      </c>
      <c r="L25" s="246">
        <f t="shared" si="2"/>
        <v>65280</v>
      </c>
      <c r="M25" s="249">
        <f t="shared" si="3"/>
        <v>0.0030637254901961786</v>
      </c>
      <c r="N25" s="247">
        <v>199327</v>
      </c>
      <c r="O25" s="245">
        <v>197844</v>
      </c>
      <c r="P25" s="246">
        <v>315</v>
      </c>
      <c r="Q25" s="245">
        <v>205</v>
      </c>
      <c r="R25" s="246">
        <f t="shared" si="4"/>
        <v>397691</v>
      </c>
      <c r="S25" s="248">
        <f t="shared" si="5"/>
        <v>0.09648078552711797</v>
      </c>
      <c r="T25" s="247">
        <v>213294</v>
      </c>
      <c r="U25" s="245">
        <v>203315</v>
      </c>
      <c r="V25" s="246">
        <v>564</v>
      </c>
      <c r="W25" s="245">
        <v>79</v>
      </c>
      <c r="X25" s="246">
        <f t="shared" si="6"/>
        <v>417252</v>
      </c>
      <c r="Y25" s="244">
        <f t="shared" si="7"/>
        <v>-0.04688054221429738</v>
      </c>
    </row>
    <row r="26" spans="1:25" ht="19.5" customHeight="1">
      <c r="A26" s="250" t="s">
        <v>184</v>
      </c>
      <c r="B26" s="247">
        <v>27678</v>
      </c>
      <c r="C26" s="245">
        <v>19828</v>
      </c>
      <c r="D26" s="246">
        <v>0</v>
      </c>
      <c r="E26" s="245">
        <v>0</v>
      </c>
      <c r="F26" s="246">
        <f t="shared" si="0"/>
        <v>47506</v>
      </c>
      <c r="G26" s="248">
        <f t="shared" si="1"/>
        <v>0.06061062274333686</v>
      </c>
      <c r="H26" s="247">
        <v>23699</v>
      </c>
      <c r="I26" s="245">
        <v>17544</v>
      </c>
      <c r="J26" s="246"/>
      <c r="K26" s="245"/>
      <c r="L26" s="246">
        <f t="shared" si="2"/>
        <v>41243</v>
      </c>
      <c r="M26" s="249">
        <f t="shared" si="3"/>
        <v>0.15185607254564415</v>
      </c>
      <c r="N26" s="247">
        <v>138304</v>
      </c>
      <c r="O26" s="245">
        <v>126451</v>
      </c>
      <c r="P26" s="246"/>
      <c r="Q26" s="245"/>
      <c r="R26" s="246">
        <f t="shared" si="4"/>
        <v>264755</v>
      </c>
      <c r="S26" s="248">
        <f t="shared" si="5"/>
        <v>0.06423019472965724</v>
      </c>
      <c r="T26" s="247">
        <v>97664</v>
      </c>
      <c r="U26" s="245">
        <v>90936</v>
      </c>
      <c r="V26" s="246"/>
      <c r="W26" s="245"/>
      <c r="X26" s="246">
        <f t="shared" si="6"/>
        <v>188600</v>
      </c>
      <c r="Y26" s="244">
        <f t="shared" si="7"/>
        <v>0.40379109225874865</v>
      </c>
    </row>
    <row r="27" spans="1:25" ht="19.5" customHeight="1">
      <c r="A27" s="250" t="s">
        <v>185</v>
      </c>
      <c r="B27" s="247">
        <v>15692</v>
      </c>
      <c r="C27" s="245">
        <v>13075</v>
      </c>
      <c r="D27" s="246">
        <v>0</v>
      </c>
      <c r="E27" s="245">
        <v>68</v>
      </c>
      <c r="F27" s="246">
        <f t="shared" si="0"/>
        <v>28835</v>
      </c>
      <c r="G27" s="248">
        <f t="shared" si="1"/>
        <v>0.03678919098227842</v>
      </c>
      <c r="H27" s="247">
        <v>6824</v>
      </c>
      <c r="I27" s="245">
        <v>5853</v>
      </c>
      <c r="J27" s="246">
        <v>210</v>
      </c>
      <c r="K27" s="245">
        <v>216</v>
      </c>
      <c r="L27" s="246">
        <f t="shared" si="2"/>
        <v>13103</v>
      </c>
      <c r="M27" s="249">
        <f t="shared" si="3"/>
        <v>1.2006410745630771</v>
      </c>
      <c r="N27" s="247">
        <v>70313</v>
      </c>
      <c r="O27" s="245">
        <v>63532</v>
      </c>
      <c r="P27" s="246"/>
      <c r="Q27" s="245">
        <v>68</v>
      </c>
      <c r="R27" s="246">
        <f t="shared" si="4"/>
        <v>133913</v>
      </c>
      <c r="S27" s="248">
        <f t="shared" si="5"/>
        <v>0.03248761332867213</v>
      </c>
      <c r="T27" s="247">
        <v>42897</v>
      </c>
      <c r="U27" s="245">
        <v>42780</v>
      </c>
      <c r="V27" s="246">
        <v>506</v>
      </c>
      <c r="W27" s="245">
        <v>507</v>
      </c>
      <c r="X27" s="246">
        <f t="shared" si="6"/>
        <v>86690</v>
      </c>
      <c r="Y27" s="244">
        <f t="shared" si="7"/>
        <v>0.5447341100472949</v>
      </c>
    </row>
    <row r="28" spans="1:25" ht="19.5" customHeight="1">
      <c r="A28" s="250" t="s">
        <v>188</v>
      </c>
      <c r="B28" s="247">
        <v>10726</v>
      </c>
      <c r="C28" s="245">
        <v>9392</v>
      </c>
      <c r="D28" s="246">
        <v>0</v>
      </c>
      <c r="E28" s="245">
        <v>0</v>
      </c>
      <c r="F28" s="246">
        <f>SUM(B28:E28)</f>
        <v>20118</v>
      </c>
      <c r="G28" s="248">
        <f>F28/$F$9</f>
        <v>0.025667589532910602</v>
      </c>
      <c r="H28" s="247">
        <v>10179</v>
      </c>
      <c r="I28" s="245">
        <v>8262</v>
      </c>
      <c r="J28" s="246"/>
      <c r="K28" s="245"/>
      <c r="L28" s="246">
        <f>SUM(H28:K28)</f>
        <v>18441</v>
      </c>
      <c r="M28" s="249">
        <f>IF(ISERROR(F28/L28-1),"         /0",(F28/L28-1))</f>
        <v>0.0909386692695624</v>
      </c>
      <c r="N28" s="247">
        <v>61939</v>
      </c>
      <c r="O28" s="245">
        <v>57299</v>
      </c>
      <c r="P28" s="246"/>
      <c r="Q28" s="245"/>
      <c r="R28" s="246">
        <f>SUM(N28:Q28)</f>
        <v>119238</v>
      </c>
      <c r="S28" s="248">
        <f>R28/$R$9</f>
        <v>0.02892742331277925</v>
      </c>
      <c r="T28" s="247">
        <v>55494</v>
      </c>
      <c r="U28" s="245">
        <v>48074</v>
      </c>
      <c r="V28" s="246"/>
      <c r="W28" s="245"/>
      <c r="X28" s="246">
        <f>SUM(T28:W28)</f>
        <v>103568</v>
      </c>
      <c r="Y28" s="244">
        <f>IF(ISERROR(R28/X28-1),"         /0",IF(R28/X28&gt;5,"  *  ",(R28/X28-1)))</f>
        <v>0.1513015603275143</v>
      </c>
    </row>
    <row r="29" spans="1:25" ht="19.5" customHeight="1">
      <c r="A29" s="250" t="s">
        <v>196</v>
      </c>
      <c r="B29" s="247">
        <v>6862</v>
      </c>
      <c r="C29" s="245">
        <v>6132</v>
      </c>
      <c r="D29" s="246">
        <v>0</v>
      </c>
      <c r="E29" s="245">
        <v>0</v>
      </c>
      <c r="F29" s="246">
        <f t="shared" si="0"/>
        <v>12994</v>
      </c>
      <c r="G29" s="248">
        <f t="shared" si="1"/>
        <v>0.016578420240115337</v>
      </c>
      <c r="H29" s="247">
        <v>4803</v>
      </c>
      <c r="I29" s="245">
        <v>3965</v>
      </c>
      <c r="J29" s="246"/>
      <c r="K29" s="245"/>
      <c r="L29" s="246">
        <f t="shared" si="2"/>
        <v>8768</v>
      </c>
      <c r="M29" s="249">
        <f t="shared" si="3"/>
        <v>0.4819799270072993</v>
      </c>
      <c r="N29" s="247">
        <v>38963</v>
      </c>
      <c r="O29" s="245">
        <v>35736</v>
      </c>
      <c r="P29" s="246"/>
      <c r="Q29" s="245"/>
      <c r="R29" s="246">
        <f t="shared" si="4"/>
        <v>74699</v>
      </c>
      <c r="S29" s="248">
        <f t="shared" si="5"/>
        <v>0.018122155638649568</v>
      </c>
      <c r="T29" s="247">
        <v>26934</v>
      </c>
      <c r="U29" s="245">
        <v>24415</v>
      </c>
      <c r="V29" s="246"/>
      <c r="W29" s="245"/>
      <c r="X29" s="246">
        <f t="shared" si="6"/>
        <v>51349</v>
      </c>
      <c r="Y29" s="244">
        <f t="shared" si="7"/>
        <v>0.4547313482248925</v>
      </c>
    </row>
    <row r="30" spans="1:25" ht="19.5" customHeight="1">
      <c r="A30" s="250" t="s">
        <v>161</v>
      </c>
      <c r="B30" s="247">
        <v>5409</v>
      </c>
      <c r="C30" s="245">
        <v>4591</v>
      </c>
      <c r="D30" s="246">
        <v>0</v>
      </c>
      <c r="E30" s="245">
        <v>0</v>
      </c>
      <c r="F30" s="246">
        <f>SUM(B30:E30)</f>
        <v>10000</v>
      </c>
      <c r="G30" s="248">
        <f>F30/$F$9</f>
        <v>0.012758519501397059</v>
      </c>
      <c r="H30" s="247">
        <v>93</v>
      </c>
      <c r="I30" s="245">
        <v>101</v>
      </c>
      <c r="J30" s="246"/>
      <c r="K30" s="245"/>
      <c r="L30" s="246">
        <f>SUM(H30:K30)</f>
        <v>194</v>
      </c>
      <c r="M30" s="249">
        <f>IF(ISERROR(F30/L30-1),"         /0",(F30/L30-1))</f>
        <v>50.54639175257732</v>
      </c>
      <c r="N30" s="247">
        <v>19931</v>
      </c>
      <c r="O30" s="245">
        <v>19470</v>
      </c>
      <c r="P30" s="246">
        <v>89</v>
      </c>
      <c r="Q30" s="245">
        <v>85</v>
      </c>
      <c r="R30" s="246">
        <f>SUM(N30:Q30)</f>
        <v>39575</v>
      </c>
      <c r="S30" s="248">
        <f>R30/$R$9</f>
        <v>0.009600989429571436</v>
      </c>
      <c r="T30" s="247">
        <v>93</v>
      </c>
      <c r="U30" s="245">
        <v>101</v>
      </c>
      <c r="V30" s="246"/>
      <c r="W30" s="245"/>
      <c r="X30" s="246">
        <f>SUM(T30:W30)</f>
        <v>194</v>
      </c>
      <c r="Y30" s="244" t="str">
        <f>IF(ISERROR(R30/X30-1),"         /0",IF(R30/X30&gt;5,"  *  ",(R30/X30-1)))</f>
        <v>  *  </v>
      </c>
    </row>
    <row r="31" spans="1:25" ht="19.5" customHeight="1">
      <c r="A31" s="250" t="s">
        <v>163</v>
      </c>
      <c r="B31" s="247">
        <v>4621</v>
      </c>
      <c r="C31" s="245">
        <v>3975</v>
      </c>
      <c r="D31" s="246">
        <v>0</v>
      </c>
      <c r="E31" s="245">
        <v>0</v>
      </c>
      <c r="F31" s="246">
        <f>SUM(B31:E31)</f>
        <v>8596</v>
      </c>
      <c r="G31" s="248">
        <f>F31/$F$9</f>
        <v>0.010967223363400912</v>
      </c>
      <c r="H31" s="247">
        <v>5498</v>
      </c>
      <c r="I31" s="245">
        <v>3608</v>
      </c>
      <c r="J31" s="246"/>
      <c r="K31" s="245"/>
      <c r="L31" s="246">
        <f>SUM(H31:K31)</f>
        <v>9106</v>
      </c>
      <c r="M31" s="249">
        <f>IF(ISERROR(F31/L31-1),"         /0",(F31/L31-1))</f>
        <v>-0.056007028332967224</v>
      </c>
      <c r="N31" s="247">
        <v>28105</v>
      </c>
      <c r="O31" s="245">
        <v>23761</v>
      </c>
      <c r="P31" s="246"/>
      <c r="Q31" s="245"/>
      <c r="R31" s="246">
        <f>SUM(N31:Q31)</f>
        <v>51866</v>
      </c>
      <c r="S31" s="248">
        <f>R31/$R$9</f>
        <v>0.012582815357022163</v>
      </c>
      <c r="T31" s="247">
        <v>28202</v>
      </c>
      <c r="U31" s="245">
        <v>23219</v>
      </c>
      <c r="V31" s="246"/>
      <c r="W31" s="245"/>
      <c r="X31" s="246">
        <f>SUM(T31:W31)</f>
        <v>51421</v>
      </c>
      <c r="Y31" s="244">
        <f>IF(ISERROR(R31/X31-1),"         /0",IF(R31/X31&gt;5,"  *  ",(R31/X31-1)))</f>
        <v>0.008654051846521904</v>
      </c>
    </row>
    <row r="32" spans="1:25" ht="19.5" customHeight="1">
      <c r="A32" s="250" t="s">
        <v>199</v>
      </c>
      <c r="B32" s="247">
        <v>3568</v>
      </c>
      <c r="C32" s="245">
        <v>3699</v>
      </c>
      <c r="D32" s="246">
        <v>0</v>
      </c>
      <c r="E32" s="245">
        <v>0</v>
      </c>
      <c r="F32" s="246">
        <f>SUM(B32:E32)</f>
        <v>7267</v>
      </c>
      <c r="G32" s="248">
        <f>F32/$F$9</f>
        <v>0.009271616121665242</v>
      </c>
      <c r="H32" s="247">
        <v>2417</v>
      </c>
      <c r="I32" s="245">
        <v>2229</v>
      </c>
      <c r="J32" s="246"/>
      <c r="K32" s="245"/>
      <c r="L32" s="246">
        <f>SUM(H32:K32)</f>
        <v>4646</v>
      </c>
      <c r="M32" s="249">
        <f>IF(ISERROR(F32/L32-1),"         /0",(F32/L32-1))</f>
        <v>0.5641411967283685</v>
      </c>
      <c r="N32" s="247">
        <v>23034</v>
      </c>
      <c r="O32" s="245">
        <v>22000</v>
      </c>
      <c r="P32" s="246"/>
      <c r="Q32" s="245"/>
      <c r="R32" s="246">
        <f>SUM(N32:Q32)</f>
        <v>45034</v>
      </c>
      <c r="S32" s="248">
        <f>R32/$R$9</f>
        <v>0.010925355855244978</v>
      </c>
      <c r="T32" s="247">
        <v>15540</v>
      </c>
      <c r="U32" s="245">
        <v>15088</v>
      </c>
      <c r="V32" s="246"/>
      <c r="W32" s="245"/>
      <c r="X32" s="246">
        <f>SUM(T32:W32)</f>
        <v>30628</v>
      </c>
      <c r="Y32" s="244">
        <f>IF(ISERROR(R32/X32-1),"         /0",IF(R32/X32&gt;5,"  *  ",(R32/X32-1)))</f>
        <v>0.4703539245135171</v>
      </c>
    </row>
    <row r="33" spans="1:25" ht="19.5" customHeight="1">
      <c r="A33" s="250" t="s">
        <v>200</v>
      </c>
      <c r="B33" s="247">
        <v>3984</v>
      </c>
      <c r="C33" s="245">
        <v>3199</v>
      </c>
      <c r="D33" s="246">
        <v>0</v>
      </c>
      <c r="E33" s="245">
        <v>0</v>
      </c>
      <c r="F33" s="246">
        <f t="shared" si="0"/>
        <v>7183</v>
      </c>
      <c r="G33" s="248">
        <f t="shared" si="1"/>
        <v>0.009164444557853507</v>
      </c>
      <c r="H33" s="247">
        <v>750</v>
      </c>
      <c r="I33" s="245">
        <v>810</v>
      </c>
      <c r="J33" s="246"/>
      <c r="K33" s="245"/>
      <c r="L33" s="246">
        <f t="shared" si="2"/>
        <v>1560</v>
      </c>
      <c r="M33" s="249">
        <f t="shared" si="3"/>
        <v>3.6044871794871796</v>
      </c>
      <c r="N33" s="247">
        <v>17056</v>
      </c>
      <c r="O33" s="245">
        <v>15779</v>
      </c>
      <c r="P33" s="246"/>
      <c r="Q33" s="245"/>
      <c r="R33" s="246">
        <f t="shared" si="4"/>
        <v>32835</v>
      </c>
      <c r="S33" s="248">
        <f t="shared" si="5"/>
        <v>0.00796584934731467</v>
      </c>
      <c r="T33" s="247">
        <v>4976</v>
      </c>
      <c r="U33" s="245">
        <v>5153</v>
      </c>
      <c r="V33" s="246">
        <v>98</v>
      </c>
      <c r="W33" s="245">
        <v>97</v>
      </c>
      <c r="X33" s="246">
        <f t="shared" si="6"/>
        <v>10324</v>
      </c>
      <c r="Y33" s="244">
        <f t="shared" si="7"/>
        <v>2.180453312669508</v>
      </c>
    </row>
    <row r="34" spans="1:25" ht="19.5" customHeight="1">
      <c r="A34" s="250" t="s">
        <v>202</v>
      </c>
      <c r="B34" s="247">
        <v>1697</v>
      </c>
      <c r="C34" s="245">
        <v>1783</v>
      </c>
      <c r="D34" s="246">
        <v>0</v>
      </c>
      <c r="E34" s="245">
        <v>0</v>
      </c>
      <c r="F34" s="246">
        <f t="shared" si="0"/>
        <v>3480</v>
      </c>
      <c r="G34" s="248">
        <f t="shared" si="1"/>
        <v>0.004439964786486176</v>
      </c>
      <c r="H34" s="247">
        <v>1031</v>
      </c>
      <c r="I34" s="245">
        <v>1000</v>
      </c>
      <c r="J34" s="246"/>
      <c r="K34" s="245"/>
      <c r="L34" s="246">
        <f t="shared" si="2"/>
        <v>2031</v>
      </c>
      <c r="M34" s="249">
        <f t="shared" si="3"/>
        <v>0.7134416543574593</v>
      </c>
      <c r="N34" s="247">
        <v>9054</v>
      </c>
      <c r="O34" s="245">
        <v>9253</v>
      </c>
      <c r="P34" s="246"/>
      <c r="Q34" s="245"/>
      <c r="R34" s="246">
        <f t="shared" si="4"/>
        <v>18307</v>
      </c>
      <c r="S34" s="248">
        <f t="shared" si="5"/>
        <v>0.00444132188217724</v>
      </c>
      <c r="T34" s="247">
        <v>7059</v>
      </c>
      <c r="U34" s="245">
        <v>5674</v>
      </c>
      <c r="V34" s="246"/>
      <c r="W34" s="245"/>
      <c r="X34" s="246">
        <f t="shared" si="6"/>
        <v>12733</v>
      </c>
      <c r="Y34" s="244">
        <f t="shared" si="7"/>
        <v>0.43776015078928765</v>
      </c>
    </row>
    <row r="35" spans="1:25" ht="19.5" customHeight="1">
      <c r="A35" s="250" t="s">
        <v>191</v>
      </c>
      <c r="B35" s="247">
        <v>1025</v>
      </c>
      <c r="C35" s="245">
        <v>1598</v>
      </c>
      <c r="D35" s="246">
        <v>0</v>
      </c>
      <c r="E35" s="245">
        <v>0</v>
      </c>
      <c r="F35" s="246">
        <f t="shared" si="0"/>
        <v>2623</v>
      </c>
      <c r="G35" s="248">
        <f t="shared" si="1"/>
        <v>0.003346559665216448</v>
      </c>
      <c r="H35" s="247">
        <v>1013</v>
      </c>
      <c r="I35" s="245">
        <v>1435</v>
      </c>
      <c r="J35" s="246"/>
      <c r="K35" s="245"/>
      <c r="L35" s="246">
        <f t="shared" si="2"/>
        <v>2448</v>
      </c>
      <c r="M35" s="249">
        <f t="shared" si="3"/>
        <v>0.07148692810457513</v>
      </c>
      <c r="N35" s="247">
        <v>5767</v>
      </c>
      <c r="O35" s="245">
        <v>11736</v>
      </c>
      <c r="P35" s="246"/>
      <c r="Q35" s="245"/>
      <c r="R35" s="246">
        <f t="shared" si="4"/>
        <v>17503</v>
      </c>
      <c r="S35" s="248">
        <f t="shared" si="5"/>
        <v>0.004246269563759667</v>
      </c>
      <c r="T35" s="247">
        <v>5078</v>
      </c>
      <c r="U35" s="245">
        <v>7922</v>
      </c>
      <c r="V35" s="246"/>
      <c r="W35" s="245"/>
      <c r="X35" s="246">
        <f t="shared" si="6"/>
        <v>13000</v>
      </c>
      <c r="Y35" s="244">
        <f t="shared" si="7"/>
        <v>0.3463846153846153</v>
      </c>
    </row>
    <row r="36" spans="1:25" ht="19.5" customHeight="1">
      <c r="A36" s="250" t="s">
        <v>197</v>
      </c>
      <c r="B36" s="247">
        <v>862</v>
      </c>
      <c r="C36" s="245">
        <v>741</v>
      </c>
      <c r="D36" s="246">
        <v>0</v>
      </c>
      <c r="E36" s="245">
        <v>0</v>
      </c>
      <c r="F36" s="246">
        <f t="shared" si="0"/>
        <v>1603</v>
      </c>
      <c r="G36" s="248">
        <f t="shared" si="1"/>
        <v>0.0020451906760739482</v>
      </c>
      <c r="H36" s="247">
        <v>708</v>
      </c>
      <c r="I36" s="245">
        <v>662</v>
      </c>
      <c r="J36" s="246"/>
      <c r="K36" s="245"/>
      <c r="L36" s="246">
        <f t="shared" si="2"/>
        <v>1370</v>
      </c>
      <c r="M36" s="249" t="s">
        <v>50</v>
      </c>
      <c r="N36" s="247">
        <v>7284</v>
      </c>
      <c r="O36" s="245">
        <v>6643</v>
      </c>
      <c r="P36" s="246"/>
      <c r="Q36" s="245"/>
      <c r="R36" s="246">
        <f t="shared" si="4"/>
        <v>13927</v>
      </c>
      <c r="S36" s="248">
        <f t="shared" si="5"/>
        <v>0.0033787234310964343</v>
      </c>
      <c r="T36" s="247">
        <v>708</v>
      </c>
      <c r="U36" s="245">
        <v>662</v>
      </c>
      <c r="V36" s="246"/>
      <c r="W36" s="245"/>
      <c r="X36" s="246">
        <f t="shared" si="6"/>
        <v>1370</v>
      </c>
      <c r="Y36" s="244" t="str">
        <f t="shared" si="7"/>
        <v>  *  </v>
      </c>
    </row>
    <row r="37" spans="1:25" ht="19.5" customHeight="1" thickBot="1">
      <c r="A37" s="250" t="s">
        <v>174</v>
      </c>
      <c r="B37" s="247">
        <v>44</v>
      </c>
      <c r="C37" s="245">
        <v>1</v>
      </c>
      <c r="D37" s="246">
        <v>13</v>
      </c>
      <c r="E37" s="245">
        <v>7</v>
      </c>
      <c r="F37" s="246">
        <f t="shared" si="0"/>
        <v>65</v>
      </c>
      <c r="G37" s="248">
        <f t="shared" si="1"/>
        <v>8.293037675908088E-05</v>
      </c>
      <c r="H37" s="247">
        <v>3117</v>
      </c>
      <c r="I37" s="245">
        <v>3577</v>
      </c>
      <c r="J37" s="246">
        <v>12</v>
      </c>
      <c r="K37" s="245">
        <v>13</v>
      </c>
      <c r="L37" s="246">
        <f t="shared" si="2"/>
        <v>6719</v>
      </c>
      <c r="M37" s="249" t="s">
        <v>50</v>
      </c>
      <c r="N37" s="247">
        <v>228</v>
      </c>
      <c r="O37" s="245">
        <v>6</v>
      </c>
      <c r="P37" s="246">
        <v>69</v>
      </c>
      <c r="Q37" s="245">
        <v>56</v>
      </c>
      <c r="R37" s="246">
        <f t="shared" si="4"/>
        <v>359</v>
      </c>
      <c r="S37" s="248">
        <f t="shared" si="5"/>
        <v>8.709425660685143E-05</v>
      </c>
      <c r="T37" s="247">
        <v>26023</v>
      </c>
      <c r="U37" s="245">
        <v>27603</v>
      </c>
      <c r="V37" s="246">
        <v>57</v>
      </c>
      <c r="W37" s="245">
        <v>47</v>
      </c>
      <c r="X37" s="246">
        <f t="shared" si="6"/>
        <v>53730</v>
      </c>
      <c r="Y37" s="244">
        <f t="shared" si="7"/>
        <v>-0.9933184440722129</v>
      </c>
    </row>
    <row r="38" spans="1:25" s="283" customFormat="1" ht="19.5" customHeight="1">
      <c r="A38" s="292" t="s">
        <v>59</v>
      </c>
      <c r="B38" s="289">
        <f>SUM(B39:B45)</f>
        <v>48847</v>
      </c>
      <c r="C38" s="288">
        <f>SUM(C39:C45)</f>
        <v>48446</v>
      </c>
      <c r="D38" s="287">
        <f>SUM(D39:D45)</f>
        <v>25</v>
      </c>
      <c r="E38" s="288">
        <f>SUM(E39:E45)</f>
        <v>0</v>
      </c>
      <c r="F38" s="287">
        <f t="shared" si="0"/>
        <v>97318</v>
      </c>
      <c r="G38" s="290">
        <f t="shared" si="1"/>
        <v>0.12416336008369588</v>
      </c>
      <c r="H38" s="289">
        <f>SUM(H39:H45)</f>
        <v>44968</v>
      </c>
      <c r="I38" s="288">
        <f>SUM(I39:I45)</f>
        <v>45055</v>
      </c>
      <c r="J38" s="287">
        <f>SUM(J39:J45)</f>
        <v>87</v>
      </c>
      <c r="K38" s="288">
        <f>SUM(K39:K45)</f>
        <v>0</v>
      </c>
      <c r="L38" s="287">
        <f t="shared" si="2"/>
        <v>90110</v>
      </c>
      <c r="M38" s="291">
        <f t="shared" si="3"/>
        <v>0.07999112196204639</v>
      </c>
      <c r="N38" s="289">
        <f>SUM(N39:N45)</f>
        <v>267947</v>
      </c>
      <c r="O38" s="288">
        <f>SUM(O39:O45)</f>
        <v>239263</v>
      </c>
      <c r="P38" s="287">
        <f>SUM(P39:P45)</f>
        <v>83</v>
      </c>
      <c r="Q38" s="288">
        <f>SUM(Q39:Q45)</f>
        <v>56</v>
      </c>
      <c r="R38" s="287">
        <f t="shared" si="4"/>
        <v>507349</v>
      </c>
      <c r="S38" s="290">
        <f t="shared" si="5"/>
        <v>0.12308407798114057</v>
      </c>
      <c r="T38" s="289">
        <f>SUM(T39:T45)</f>
        <v>261182</v>
      </c>
      <c r="U38" s="288">
        <f>SUM(U39:U45)</f>
        <v>228571</v>
      </c>
      <c r="V38" s="287">
        <f>SUM(V39:V45)</f>
        <v>157</v>
      </c>
      <c r="W38" s="288">
        <f>SUM(W39:W45)</f>
        <v>231</v>
      </c>
      <c r="X38" s="287">
        <f t="shared" si="6"/>
        <v>490141</v>
      </c>
      <c r="Y38" s="284">
        <f t="shared" si="7"/>
        <v>0.03510826476462903</v>
      </c>
    </row>
    <row r="39" spans="1:25" ht="19.5" customHeight="1">
      <c r="A39" s="250" t="s">
        <v>160</v>
      </c>
      <c r="B39" s="247">
        <v>22910</v>
      </c>
      <c r="C39" s="245">
        <v>24190</v>
      </c>
      <c r="D39" s="246">
        <v>25</v>
      </c>
      <c r="E39" s="245">
        <v>0</v>
      </c>
      <c r="F39" s="246">
        <f t="shared" si="0"/>
        <v>47125</v>
      </c>
      <c r="G39" s="248">
        <f t="shared" si="1"/>
        <v>0.060124523150333634</v>
      </c>
      <c r="H39" s="247">
        <v>17785</v>
      </c>
      <c r="I39" s="245">
        <v>19295</v>
      </c>
      <c r="J39" s="246">
        <v>87</v>
      </c>
      <c r="K39" s="245"/>
      <c r="L39" s="246">
        <f t="shared" si="2"/>
        <v>37167</v>
      </c>
      <c r="M39" s="249">
        <f t="shared" si="3"/>
        <v>0.2679258481986708</v>
      </c>
      <c r="N39" s="247">
        <v>119098</v>
      </c>
      <c r="O39" s="245">
        <v>114901</v>
      </c>
      <c r="P39" s="246">
        <v>81</v>
      </c>
      <c r="Q39" s="245">
        <v>54</v>
      </c>
      <c r="R39" s="246">
        <f t="shared" si="4"/>
        <v>234134</v>
      </c>
      <c r="S39" s="248">
        <f t="shared" si="5"/>
        <v>0.05680146706514917</v>
      </c>
      <c r="T39" s="247">
        <v>103356</v>
      </c>
      <c r="U39" s="245">
        <v>95642</v>
      </c>
      <c r="V39" s="246">
        <v>143</v>
      </c>
      <c r="W39" s="245"/>
      <c r="X39" s="229">
        <f t="shared" si="6"/>
        <v>199141</v>
      </c>
      <c r="Y39" s="244">
        <f t="shared" si="7"/>
        <v>0.17571971618099735</v>
      </c>
    </row>
    <row r="40" spans="1:25" ht="19.5" customHeight="1">
      <c r="A40" s="250" t="s">
        <v>192</v>
      </c>
      <c r="B40" s="247">
        <v>9075</v>
      </c>
      <c r="C40" s="245">
        <v>9318</v>
      </c>
      <c r="D40" s="246">
        <v>0</v>
      </c>
      <c r="E40" s="245">
        <v>0</v>
      </c>
      <c r="F40" s="246">
        <f t="shared" si="0"/>
        <v>18393</v>
      </c>
      <c r="G40" s="248">
        <f t="shared" si="1"/>
        <v>0.023466744918919608</v>
      </c>
      <c r="H40" s="247">
        <v>12062</v>
      </c>
      <c r="I40" s="245">
        <v>11918</v>
      </c>
      <c r="J40" s="246"/>
      <c r="K40" s="245"/>
      <c r="L40" s="246">
        <f t="shared" si="2"/>
        <v>23980</v>
      </c>
      <c r="M40" s="249">
        <f t="shared" si="3"/>
        <v>-0.23298582151793157</v>
      </c>
      <c r="N40" s="247">
        <v>54668</v>
      </c>
      <c r="O40" s="245">
        <v>48265</v>
      </c>
      <c r="P40" s="246"/>
      <c r="Q40" s="245"/>
      <c r="R40" s="246">
        <f t="shared" si="4"/>
        <v>102933</v>
      </c>
      <c r="S40" s="248">
        <f t="shared" si="5"/>
        <v>0.02497179140755721</v>
      </c>
      <c r="T40" s="247">
        <v>72966</v>
      </c>
      <c r="U40" s="245">
        <v>64457</v>
      </c>
      <c r="V40" s="246"/>
      <c r="W40" s="245"/>
      <c r="X40" s="229">
        <f t="shared" si="6"/>
        <v>137423</v>
      </c>
      <c r="Y40" s="244">
        <f t="shared" si="7"/>
        <v>-0.2509769107063592</v>
      </c>
    </row>
    <row r="41" spans="1:25" ht="19.5" customHeight="1">
      <c r="A41" s="250" t="s">
        <v>194</v>
      </c>
      <c r="B41" s="247">
        <v>8303</v>
      </c>
      <c r="C41" s="245">
        <v>7687</v>
      </c>
      <c r="D41" s="246">
        <v>0</v>
      </c>
      <c r="E41" s="245">
        <v>0</v>
      </c>
      <c r="F41" s="246">
        <f>SUM(B41:E41)</f>
        <v>15990</v>
      </c>
      <c r="G41" s="248">
        <f>F41/$F$9</f>
        <v>0.020400872682733894</v>
      </c>
      <c r="H41" s="247">
        <v>6587</v>
      </c>
      <c r="I41" s="245">
        <v>6339</v>
      </c>
      <c r="J41" s="246"/>
      <c r="K41" s="245"/>
      <c r="L41" s="246">
        <f>SUM(H41:K41)</f>
        <v>12926</v>
      </c>
      <c r="M41" s="249">
        <f>IF(ISERROR(F41/L41-1),"         /0",(F41/L41-1))</f>
        <v>0.23704162153798536</v>
      </c>
      <c r="N41" s="247">
        <v>45963</v>
      </c>
      <c r="O41" s="245">
        <v>39064</v>
      </c>
      <c r="P41" s="246"/>
      <c r="Q41" s="245"/>
      <c r="R41" s="246">
        <f>SUM(N41:Q41)</f>
        <v>85027</v>
      </c>
      <c r="S41" s="248">
        <f>R41/$R$9</f>
        <v>0.020627753082202663</v>
      </c>
      <c r="T41" s="247">
        <v>35072</v>
      </c>
      <c r="U41" s="245">
        <v>30050</v>
      </c>
      <c r="V41" s="246"/>
      <c r="W41" s="245"/>
      <c r="X41" s="229">
        <f>SUM(T41:W41)</f>
        <v>65122</v>
      </c>
      <c r="Y41" s="244">
        <f>IF(ISERROR(R41/X41-1),"         /0",IF(R41/X41&gt;5,"  *  ",(R41/X41-1)))</f>
        <v>0.30565707441417644</v>
      </c>
    </row>
    <row r="42" spans="1:25" ht="19.5" customHeight="1">
      <c r="A42" s="250" t="s">
        <v>195</v>
      </c>
      <c r="B42" s="247">
        <v>7475</v>
      </c>
      <c r="C42" s="245">
        <v>7251</v>
      </c>
      <c r="D42" s="246">
        <v>0</v>
      </c>
      <c r="E42" s="245">
        <v>0</v>
      </c>
      <c r="F42" s="246">
        <f>SUM(B42:E42)</f>
        <v>14726</v>
      </c>
      <c r="G42" s="248">
        <f>F42/$F$9</f>
        <v>0.018788195817757307</v>
      </c>
      <c r="H42" s="247">
        <v>7566</v>
      </c>
      <c r="I42" s="245">
        <v>7503</v>
      </c>
      <c r="J42" s="246"/>
      <c r="K42" s="245"/>
      <c r="L42" s="246">
        <f>SUM(H42:K42)</f>
        <v>15069</v>
      </c>
      <c r="M42" s="249">
        <f>IF(ISERROR(F42/L42-1),"         /0",(F42/L42-1))</f>
        <v>-0.022761961643108397</v>
      </c>
      <c r="N42" s="247">
        <v>39957</v>
      </c>
      <c r="O42" s="245">
        <v>37033</v>
      </c>
      <c r="P42" s="246"/>
      <c r="Q42" s="245"/>
      <c r="R42" s="246">
        <f>SUM(N42:Q42)</f>
        <v>76990</v>
      </c>
      <c r="S42" s="248">
        <f>R42/$R$9</f>
        <v>0.018677957705185214</v>
      </c>
      <c r="T42" s="247">
        <v>41902</v>
      </c>
      <c r="U42" s="245">
        <v>38422</v>
      </c>
      <c r="V42" s="246"/>
      <c r="W42" s="245"/>
      <c r="X42" s="229">
        <f>SUM(T42:W42)</f>
        <v>80324</v>
      </c>
      <c r="Y42" s="244">
        <f>IF(ISERROR(R42/X42-1),"         /0",IF(R42/X42&gt;5,"  *  ",(R42/X42-1)))</f>
        <v>-0.041506897066879156</v>
      </c>
    </row>
    <row r="43" spans="1:25" ht="19.5" customHeight="1">
      <c r="A43" s="250" t="s">
        <v>183</v>
      </c>
      <c r="B43" s="247">
        <v>555</v>
      </c>
      <c r="C43" s="245">
        <v>0</v>
      </c>
      <c r="D43" s="246">
        <v>0</v>
      </c>
      <c r="E43" s="245">
        <v>0</v>
      </c>
      <c r="F43" s="246">
        <f>SUM(B43:E43)</f>
        <v>555</v>
      </c>
      <c r="G43" s="248">
        <f>F43/$F$9</f>
        <v>0.0007080978323275367</v>
      </c>
      <c r="H43" s="247">
        <v>380</v>
      </c>
      <c r="I43" s="245"/>
      <c r="J43" s="246"/>
      <c r="K43" s="245"/>
      <c r="L43" s="246">
        <f>SUM(H43:K43)</f>
        <v>380</v>
      </c>
      <c r="M43" s="249">
        <f>IF(ISERROR(F43/L43-1),"         /0",(F43/L43-1))</f>
        <v>0.4605263157894737</v>
      </c>
      <c r="N43" s="247">
        <v>4241</v>
      </c>
      <c r="O43" s="245"/>
      <c r="P43" s="246"/>
      <c r="Q43" s="245"/>
      <c r="R43" s="246">
        <f>SUM(N43:Q43)</f>
        <v>4241</v>
      </c>
      <c r="S43" s="248">
        <f>R43/$R$9</f>
        <v>0.0010288767194140862</v>
      </c>
      <c r="T43" s="247">
        <v>3552</v>
      </c>
      <c r="U43" s="245"/>
      <c r="V43" s="246"/>
      <c r="W43" s="245"/>
      <c r="X43" s="229">
        <f>SUM(T43:W43)</f>
        <v>3552</v>
      </c>
      <c r="Y43" s="244">
        <f>IF(ISERROR(R43/X43-1),"         /0",IF(R43/X43&gt;5,"  *  ",(R43/X43-1)))</f>
        <v>0.19397522522522515</v>
      </c>
    </row>
    <row r="44" spans="1:25" ht="19.5" customHeight="1">
      <c r="A44" s="250" t="s">
        <v>190</v>
      </c>
      <c r="B44" s="247">
        <v>373</v>
      </c>
      <c r="C44" s="245">
        <v>0</v>
      </c>
      <c r="D44" s="246">
        <v>0</v>
      </c>
      <c r="E44" s="245">
        <v>0</v>
      </c>
      <c r="F44" s="246">
        <f>SUM(B44:E44)</f>
        <v>373</v>
      </c>
      <c r="G44" s="248">
        <f>F44/$F$9</f>
        <v>0.00047589277740211025</v>
      </c>
      <c r="H44" s="247">
        <v>172</v>
      </c>
      <c r="I44" s="245"/>
      <c r="J44" s="246"/>
      <c r="K44" s="245"/>
      <c r="L44" s="246">
        <f>SUM(H44:K44)</f>
        <v>172</v>
      </c>
      <c r="M44" s="249">
        <f>IF(ISERROR(F44/L44-1),"         /0",(F44/L44-1))</f>
        <v>1.1686046511627906</v>
      </c>
      <c r="N44" s="247">
        <v>2020</v>
      </c>
      <c r="O44" s="245"/>
      <c r="P44" s="246"/>
      <c r="Q44" s="245"/>
      <c r="R44" s="246">
        <f>SUM(N44:Q44)</f>
        <v>2020</v>
      </c>
      <c r="S44" s="248">
        <f>R44/$R$9</f>
        <v>0.0004900568199048465</v>
      </c>
      <c r="T44" s="247">
        <v>1116</v>
      </c>
      <c r="U44" s="245"/>
      <c r="V44" s="246"/>
      <c r="W44" s="245"/>
      <c r="X44" s="229">
        <f>SUM(T44:W44)</f>
        <v>1116</v>
      </c>
      <c r="Y44" s="244">
        <f>IF(ISERROR(R44/X44-1),"         /0",IF(R44/X44&gt;5,"  *  ",(R44/X44-1)))</f>
        <v>0.8100358422939069</v>
      </c>
    </row>
    <row r="45" spans="1:25" ht="19.5" customHeight="1" thickBot="1">
      <c r="A45" s="250" t="s">
        <v>174</v>
      </c>
      <c r="B45" s="247">
        <v>156</v>
      </c>
      <c r="C45" s="245">
        <v>0</v>
      </c>
      <c r="D45" s="246">
        <v>0</v>
      </c>
      <c r="E45" s="245">
        <v>0</v>
      </c>
      <c r="F45" s="246">
        <f>SUM(B45:E45)</f>
        <v>156</v>
      </c>
      <c r="G45" s="248">
        <f>F45/$F$9</f>
        <v>0.0001990329042217941</v>
      </c>
      <c r="H45" s="247">
        <v>416</v>
      </c>
      <c r="I45" s="245">
        <v>0</v>
      </c>
      <c r="J45" s="246">
        <v>0</v>
      </c>
      <c r="K45" s="245">
        <v>0</v>
      </c>
      <c r="L45" s="246">
        <f>SUM(H45:K45)</f>
        <v>416</v>
      </c>
      <c r="M45" s="249">
        <f>IF(ISERROR(F45/L45-1),"         /0",(F45/L45-1))</f>
        <v>-0.625</v>
      </c>
      <c r="N45" s="247">
        <v>2000</v>
      </c>
      <c r="O45" s="245">
        <v>0</v>
      </c>
      <c r="P45" s="246">
        <v>2</v>
      </c>
      <c r="Q45" s="245">
        <v>2</v>
      </c>
      <c r="R45" s="246">
        <f>SUM(N45:Q45)</f>
        <v>2004</v>
      </c>
      <c r="S45" s="248">
        <f>R45/$R$9</f>
        <v>0.00048617518172738237</v>
      </c>
      <c r="T45" s="247">
        <v>3218</v>
      </c>
      <c r="U45" s="245">
        <v>0</v>
      </c>
      <c r="V45" s="246">
        <v>14</v>
      </c>
      <c r="W45" s="245">
        <v>231</v>
      </c>
      <c r="X45" s="229">
        <f>SUM(T45:W45)</f>
        <v>3463</v>
      </c>
      <c r="Y45" s="244">
        <f>IF(ISERROR(R45/X45-1),"         /0",IF(R45/X45&gt;5,"  *  ",(R45/X45-1)))</f>
        <v>-0.42131100202136873</v>
      </c>
    </row>
    <row r="46" spans="1:25" s="283" customFormat="1" ht="19.5" customHeight="1">
      <c r="A46" s="292" t="s">
        <v>58</v>
      </c>
      <c r="B46" s="289">
        <f>SUM(B47:B53)</f>
        <v>93501</v>
      </c>
      <c r="C46" s="288">
        <f>SUM(C47:C53)</f>
        <v>83901</v>
      </c>
      <c r="D46" s="287">
        <f>SUM(D47:D53)</f>
        <v>4623</v>
      </c>
      <c r="E46" s="288">
        <f>SUM(E47:E53)</f>
        <v>4152</v>
      </c>
      <c r="F46" s="287">
        <f aca="true" t="shared" si="8" ref="F46:F62">SUM(B46:E46)</f>
        <v>186177</v>
      </c>
      <c r="G46" s="290">
        <f aca="true" t="shared" si="9" ref="G46:G62">F46/$F$9</f>
        <v>0.23753428852116001</v>
      </c>
      <c r="H46" s="289">
        <f>SUM(H47:H53)</f>
        <v>91385</v>
      </c>
      <c r="I46" s="288">
        <f>SUM(I47:I53)</f>
        <v>82330</v>
      </c>
      <c r="J46" s="287">
        <f>SUM(J47:J53)</f>
        <v>1457</v>
      </c>
      <c r="K46" s="288">
        <f>SUM(K47:K53)</f>
        <v>1169</v>
      </c>
      <c r="L46" s="287">
        <f aca="true" t="shared" si="10" ref="L46:L62">SUM(H46:K46)</f>
        <v>176341</v>
      </c>
      <c r="M46" s="291">
        <f aca="true" t="shared" si="11" ref="M46:M62">IF(ISERROR(F46/L46-1),"         /0",(F46/L46-1))</f>
        <v>0.05577829319330152</v>
      </c>
      <c r="N46" s="289">
        <f>SUM(N47:N53)</f>
        <v>491187</v>
      </c>
      <c r="O46" s="288">
        <f>SUM(O47:O53)</f>
        <v>460711</v>
      </c>
      <c r="P46" s="287">
        <f>SUM(P47:P53)</f>
        <v>23559</v>
      </c>
      <c r="Q46" s="288">
        <f>SUM(Q47:Q53)</f>
        <v>23605</v>
      </c>
      <c r="R46" s="287">
        <f aca="true" t="shared" si="12" ref="R46:R62">SUM(N46:Q46)</f>
        <v>999062</v>
      </c>
      <c r="S46" s="290">
        <f aca="true" t="shared" si="13" ref="S46:S62">R46/$R$9</f>
        <v>0.24237482505335434</v>
      </c>
      <c r="T46" s="289">
        <f>SUM(T47:T53)</f>
        <v>472817</v>
      </c>
      <c r="U46" s="288">
        <f>SUM(U47:U53)</f>
        <v>439111</v>
      </c>
      <c r="V46" s="287">
        <f>SUM(V47:V53)</f>
        <v>7318</v>
      </c>
      <c r="W46" s="288">
        <f>SUM(W47:W53)</f>
        <v>6405</v>
      </c>
      <c r="X46" s="287">
        <f aca="true" t="shared" si="14" ref="X46:X62">SUM(T46:W46)</f>
        <v>925651</v>
      </c>
      <c r="Y46" s="284">
        <f aca="true" t="shared" si="15" ref="Y46:Y62">IF(ISERROR(R46/X46-1),"         /0",IF(R46/X46&gt;5,"  *  ",(R46/X46-1)))</f>
        <v>0.07930742796151025</v>
      </c>
    </row>
    <row r="47" spans="1:25" s="220" customFormat="1" ht="19.5" customHeight="1">
      <c r="A47" s="235" t="s">
        <v>163</v>
      </c>
      <c r="B47" s="233">
        <v>52791</v>
      </c>
      <c r="C47" s="230">
        <v>46191</v>
      </c>
      <c r="D47" s="229">
        <v>312</v>
      </c>
      <c r="E47" s="230">
        <v>208</v>
      </c>
      <c r="F47" s="229">
        <f t="shared" si="8"/>
        <v>99502</v>
      </c>
      <c r="G47" s="232">
        <f t="shared" si="9"/>
        <v>0.126949820742801</v>
      </c>
      <c r="H47" s="233">
        <v>50995</v>
      </c>
      <c r="I47" s="230">
        <v>46901</v>
      </c>
      <c r="J47" s="229">
        <v>660</v>
      </c>
      <c r="K47" s="230">
        <v>640</v>
      </c>
      <c r="L47" s="229">
        <f t="shared" si="10"/>
        <v>99196</v>
      </c>
      <c r="M47" s="234">
        <f t="shared" si="11"/>
        <v>0.003084801806524373</v>
      </c>
      <c r="N47" s="233">
        <v>272846</v>
      </c>
      <c r="O47" s="230">
        <v>253938</v>
      </c>
      <c r="P47" s="229">
        <v>1465</v>
      </c>
      <c r="Q47" s="230">
        <v>1597</v>
      </c>
      <c r="R47" s="229">
        <f t="shared" si="12"/>
        <v>529846</v>
      </c>
      <c r="S47" s="232">
        <f t="shared" si="13"/>
        <v>0.12854190386104122</v>
      </c>
      <c r="T47" s="231">
        <v>264374</v>
      </c>
      <c r="U47" s="230">
        <v>246437</v>
      </c>
      <c r="V47" s="229">
        <v>2223</v>
      </c>
      <c r="W47" s="230">
        <v>2451</v>
      </c>
      <c r="X47" s="229">
        <f t="shared" si="14"/>
        <v>515485</v>
      </c>
      <c r="Y47" s="228">
        <f t="shared" si="15"/>
        <v>0.02785920055869706</v>
      </c>
    </row>
    <row r="48" spans="1:25" s="220" customFormat="1" ht="19.5" customHeight="1">
      <c r="A48" s="235" t="s">
        <v>160</v>
      </c>
      <c r="B48" s="233">
        <v>22702</v>
      </c>
      <c r="C48" s="230">
        <v>21035</v>
      </c>
      <c r="D48" s="229">
        <v>3952</v>
      </c>
      <c r="E48" s="230">
        <v>3467</v>
      </c>
      <c r="F48" s="229">
        <f aca="true" t="shared" si="16" ref="F48:F53">SUM(B48:E48)</f>
        <v>51156</v>
      </c>
      <c r="G48" s="232">
        <f aca="true" t="shared" si="17" ref="G48:G53">F48/$F$9</f>
        <v>0.06526748236134679</v>
      </c>
      <c r="H48" s="233">
        <v>25087</v>
      </c>
      <c r="I48" s="230">
        <v>22155</v>
      </c>
      <c r="J48" s="229">
        <v>510</v>
      </c>
      <c r="K48" s="230">
        <v>244</v>
      </c>
      <c r="L48" s="229">
        <f aca="true" t="shared" si="18" ref="L48:L53">SUM(H48:K48)</f>
        <v>47996</v>
      </c>
      <c r="M48" s="234">
        <f aca="true" t="shared" si="19" ref="M48:M53">IF(ISERROR(F48/L48-1),"         /0",(F48/L48-1))</f>
        <v>0.06583881990165841</v>
      </c>
      <c r="N48" s="233">
        <v>121134</v>
      </c>
      <c r="O48" s="230">
        <v>117388</v>
      </c>
      <c r="P48" s="229">
        <v>18971</v>
      </c>
      <c r="Q48" s="230">
        <v>18759</v>
      </c>
      <c r="R48" s="229">
        <f aca="true" t="shared" si="20" ref="R48:R53">SUM(N48:Q48)</f>
        <v>276252</v>
      </c>
      <c r="S48" s="232">
        <f aca="true" t="shared" si="21" ref="S48:S53">R48/$R$9</f>
        <v>0.06701939436255132</v>
      </c>
      <c r="T48" s="231">
        <v>127232</v>
      </c>
      <c r="U48" s="230">
        <v>116845</v>
      </c>
      <c r="V48" s="229">
        <v>1464</v>
      </c>
      <c r="W48" s="230">
        <v>1068</v>
      </c>
      <c r="X48" s="229">
        <f aca="true" t="shared" si="22" ref="X48:X53">SUM(T48:W48)</f>
        <v>246609</v>
      </c>
      <c r="Y48" s="228">
        <f aca="true" t="shared" si="23" ref="Y48:Y53">IF(ISERROR(R48/X48-1),"         /0",IF(R48/X48&gt;5,"  *  ",(R48/X48-1)))</f>
        <v>0.12020242570222495</v>
      </c>
    </row>
    <row r="49" spans="1:25" s="220" customFormat="1" ht="19.5" customHeight="1">
      <c r="A49" s="235" t="s">
        <v>191</v>
      </c>
      <c r="B49" s="233">
        <v>5867</v>
      </c>
      <c r="C49" s="230">
        <v>4610</v>
      </c>
      <c r="D49" s="229">
        <v>0</v>
      </c>
      <c r="E49" s="230">
        <v>0</v>
      </c>
      <c r="F49" s="229">
        <f t="shared" si="16"/>
        <v>10477</v>
      </c>
      <c r="G49" s="232">
        <f t="shared" si="17"/>
        <v>0.013367100881613697</v>
      </c>
      <c r="H49" s="233">
        <v>3995</v>
      </c>
      <c r="I49" s="230">
        <v>2892</v>
      </c>
      <c r="J49" s="229"/>
      <c r="K49" s="230"/>
      <c r="L49" s="229">
        <f t="shared" si="18"/>
        <v>6887</v>
      </c>
      <c r="M49" s="234">
        <f t="shared" si="19"/>
        <v>0.5212719616669086</v>
      </c>
      <c r="N49" s="233">
        <v>27847</v>
      </c>
      <c r="O49" s="230">
        <v>21659</v>
      </c>
      <c r="P49" s="229"/>
      <c r="Q49" s="230"/>
      <c r="R49" s="229">
        <f t="shared" si="20"/>
        <v>49506</v>
      </c>
      <c r="S49" s="232">
        <f t="shared" si="21"/>
        <v>0.012010273725846203</v>
      </c>
      <c r="T49" s="231">
        <v>22582</v>
      </c>
      <c r="U49" s="230">
        <v>17967</v>
      </c>
      <c r="V49" s="229"/>
      <c r="W49" s="230"/>
      <c r="X49" s="229">
        <f t="shared" si="22"/>
        <v>40549</v>
      </c>
      <c r="Y49" s="228">
        <f t="shared" si="23"/>
        <v>0.22089324027719548</v>
      </c>
    </row>
    <row r="50" spans="1:25" s="220" customFormat="1" ht="19.5" customHeight="1">
      <c r="A50" s="235" t="s">
        <v>193</v>
      </c>
      <c r="B50" s="233">
        <v>4752</v>
      </c>
      <c r="C50" s="230">
        <v>4426</v>
      </c>
      <c r="D50" s="229">
        <v>0</v>
      </c>
      <c r="E50" s="230">
        <v>0</v>
      </c>
      <c r="F50" s="229">
        <f t="shared" si="16"/>
        <v>9178</v>
      </c>
      <c r="G50" s="232">
        <f t="shared" si="17"/>
        <v>0.01170976919838222</v>
      </c>
      <c r="H50" s="233">
        <v>2045</v>
      </c>
      <c r="I50" s="230">
        <v>1979</v>
      </c>
      <c r="J50" s="229"/>
      <c r="K50" s="230"/>
      <c r="L50" s="229">
        <f t="shared" si="18"/>
        <v>4024</v>
      </c>
      <c r="M50" s="234">
        <f t="shared" si="19"/>
        <v>1.2808151093439362</v>
      </c>
      <c r="N50" s="233">
        <v>22749</v>
      </c>
      <c r="O50" s="230">
        <v>21764</v>
      </c>
      <c r="P50" s="229">
        <v>261</v>
      </c>
      <c r="Q50" s="230">
        <v>138</v>
      </c>
      <c r="R50" s="229">
        <f t="shared" si="20"/>
        <v>44912</v>
      </c>
      <c r="S50" s="232">
        <f t="shared" si="21"/>
        <v>0.010895758364141814</v>
      </c>
      <c r="T50" s="231">
        <v>9325</v>
      </c>
      <c r="U50" s="230">
        <v>8631</v>
      </c>
      <c r="V50" s="229"/>
      <c r="W50" s="230"/>
      <c r="X50" s="229">
        <f t="shared" si="22"/>
        <v>17956</v>
      </c>
      <c r="Y50" s="228">
        <f t="shared" si="23"/>
        <v>1.501225217197594</v>
      </c>
    </row>
    <row r="51" spans="1:25" s="220" customFormat="1" ht="19.5" customHeight="1">
      <c r="A51" s="235" t="s">
        <v>198</v>
      </c>
      <c r="B51" s="233">
        <v>4054</v>
      </c>
      <c r="C51" s="230">
        <v>4439</v>
      </c>
      <c r="D51" s="229">
        <v>0</v>
      </c>
      <c r="E51" s="230">
        <v>0</v>
      </c>
      <c r="F51" s="229">
        <f t="shared" si="16"/>
        <v>8493</v>
      </c>
      <c r="G51" s="232">
        <f t="shared" si="17"/>
        <v>0.010835810612536521</v>
      </c>
      <c r="H51" s="233">
        <v>3562</v>
      </c>
      <c r="I51" s="230">
        <v>3443</v>
      </c>
      <c r="J51" s="229"/>
      <c r="K51" s="230"/>
      <c r="L51" s="229">
        <f t="shared" si="18"/>
        <v>7005</v>
      </c>
      <c r="M51" s="234">
        <f t="shared" si="19"/>
        <v>0.2124197002141328</v>
      </c>
      <c r="N51" s="233">
        <v>20715</v>
      </c>
      <c r="O51" s="230">
        <v>22558</v>
      </c>
      <c r="P51" s="229">
        <v>138</v>
      </c>
      <c r="Q51" s="230">
        <v>135</v>
      </c>
      <c r="R51" s="229">
        <f t="shared" si="20"/>
        <v>43546</v>
      </c>
      <c r="S51" s="232">
        <f t="shared" si="21"/>
        <v>0.010564363504740815</v>
      </c>
      <c r="T51" s="231">
        <v>17636</v>
      </c>
      <c r="U51" s="230">
        <v>18827</v>
      </c>
      <c r="V51" s="229"/>
      <c r="W51" s="230"/>
      <c r="X51" s="229">
        <f t="shared" si="22"/>
        <v>36463</v>
      </c>
      <c r="Y51" s="228">
        <f t="shared" si="23"/>
        <v>0.19425170721004847</v>
      </c>
    </row>
    <row r="52" spans="1:25" s="220" customFormat="1" ht="19.5" customHeight="1">
      <c r="A52" s="235" t="s">
        <v>197</v>
      </c>
      <c r="B52" s="233">
        <v>3121</v>
      </c>
      <c r="C52" s="230">
        <v>3160</v>
      </c>
      <c r="D52" s="229">
        <v>346</v>
      </c>
      <c r="E52" s="230">
        <v>425</v>
      </c>
      <c r="F52" s="229">
        <f t="shared" si="16"/>
        <v>7052</v>
      </c>
      <c r="G52" s="232">
        <f t="shared" si="17"/>
        <v>0.008997307952385205</v>
      </c>
      <c r="H52" s="233">
        <v>5512</v>
      </c>
      <c r="I52" s="230">
        <v>4960</v>
      </c>
      <c r="J52" s="229"/>
      <c r="K52" s="230">
        <v>91</v>
      </c>
      <c r="L52" s="229">
        <f t="shared" si="18"/>
        <v>10563</v>
      </c>
      <c r="M52" s="234">
        <f t="shared" si="19"/>
        <v>-0.33238663258543977</v>
      </c>
      <c r="N52" s="233">
        <v>24158</v>
      </c>
      <c r="O52" s="230">
        <v>23092</v>
      </c>
      <c r="P52" s="229">
        <v>2383</v>
      </c>
      <c r="Q52" s="230">
        <v>2601</v>
      </c>
      <c r="R52" s="229">
        <f t="shared" si="20"/>
        <v>52234</v>
      </c>
      <c r="S52" s="232">
        <f t="shared" si="21"/>
        <v>0.012672093035103837</v>
      </c>
      <c r="T52" s="231">
        <v>30582</v>
      </c>
      <c r="U52" s="230">
        <v>30404</v>
      </c>
      <c r="V52" s="229">
        <v>2848</v>
      </c>
      <c r="W52" s="230">
        <v>2450</v>
      </c>
      <c r="X52" s="229">
        <f t="shared" si="22"/>
        <v>66284</v>
      </c>
      <c r="Y52" s="228">
        <f t="shared" si="23"/>
        <v>-0.21196668879367575</v>
      </c>
    </row>
    <row r="53" spans="1:25" s="220" customFormat="1" ht="19.5" customHeight="1" thickBot="1">
      <c r="A53" s="235" t="s">
        <v>174</v>
      </c>
      <c r="B53" s="233">
        <v>214</v>
      </c>
      <c r="C53" s="230">
        <v>40</v>
      </c>
      <c r="D53" s="229">
        <v>13</v>
      </c>
      <c r="E53" s="230">
        <v>52</v>
      </c>
      <c r="F53" s="229">
        <f t="shared" si="16"/>
        <v>319</v>
      </c>
      <c r="G53" s="232">
        <f t="shared" si="17"/>
        <v>0.00040699677209456614</v>
      </c>
      <c r="H53" s="233">
        <v>189</v>
      </c>
      <c r="I53" s="230">
        <v>0</v>
      </c>
      <c r="J53" s="229">
        <v>287</v>
      </c>
      <c r="K53" s="230">
        <v>194</v>
      </c>
      <c r="L53" s="229">
        <f t="shared" si="18"/>
        <v>670</v>
      </c>
      <c r="M53" s="234">
        <f t="shared" si="19"/>
        <v>-0.5238805970149254</v>
      </c>
      <c r="N53" s="233">
        <v>1738</v>
      </c>
      <c r="O53" s="230">
        <v>312</v>
      </c>
      <c r="P53" s="229">
        <v>341</v>
      </c>
      <c r="Q53" s="230">
        <v>375</v>
      </c>
      <c r="R53" s="229">
        <f t="shared" si="20"/>
        <v>2766</v>
      </c>
      <c r="S53" s="232">
        <f t="shared" si="21"/>
        <v>0.0006710381999291116</v>
      </c>
      <c r="T53" s="231">
        <v>1086</v>
      </c>
      <c r="U53" s="230">
        <v>0</v>
      </c>
      <c r="V53" s="229">
        <v>783</v>
      </c>
      <c r="W53" s="230">
        <v>436</v>
      </c>
      <c r="X53" s="229">
        <f t="shared" si="22"/>
        <v>2305</v>
      </c>
      <c r="Y53" s="228">
        <f t="shared" si="23"/>
        <v>0.19999999999999996</v>
      </c>
    </row>
    <row r="54" spans="1:25" s="283" customFormat="1" ht="19.5" customHeight="1">
      <c r="A54" s="292" t="s">
        <v>57</v>
      </c>
      <c r="B54" s="289">
        <f>SUM(B55:B61)</f>
        <v>8984</v>
      </c>
      <c r="C54" s="288">
        <f>SUM(C55:C61)</f>
        <v>8346</v>
      </c>
      <c r="D54" s="287">
        <f>SUM(D55:D61)</f>
        <v>3</v>
      </c>
      <c r="E54" s="288">
        <f>SUM(E55:E61)</f>
        <v>0</v>
      </c>
      <c r="F54" s="287">
        <f t="shared" si="8"/>
        <v>17333</v>
      </c>
      <c r="G54" s="290">
        <f t="shared" si="9"/>
        <v>0.02211434185177152</v>
      </c>
      <c r="H54" s="289">
        <f>SUM(H55:H61)</f>
        <v>6744</v>
      </c>
      <c r="I54" s="288">
        <f>SUM(I55:I61)</f>
        <v>5949</v>
      </c>
      <c r="J54" s="287">
        <f>SUM(J55:J61)</f>
        <v>119</v>
      </c>
      <c r="K54" s="288">
        <f>SUM(K55:K61)</f>
        <v>98</v>
      </c>
      <c r="L54" s="287">
        <f t="shared" si="10"/>
        <v>12910</v>
      </c>
      <c r="M54" s="291">
        <f t="shared" si="11"/>
        <v>0.3426026336173509</v>
      </c>
      <c r="N54" s="289">
        <f>SUM(N55:N61)</f>
        <v>41535</v>
      </c>
      <c r="O54" s="288">
        <f>SUM(O55:O61)</f>
        <v>40052</v>
      </c>
      <c r="P54" s="287">
        <f>SUM(P55:P61)</f>
        <v>599</v>
      </c>
      <c r="Q54" s="288">
        <f>SUM(Q55:Q61)</f>
        <v>699</v>
      </c>
      <c r="R54" s="287">
        <f t="shared" si="12"/>
        <v>82885</v>
      </c>
      <c r="S54" s="290">
        <f t="shared" si="13"/>
        <v>0.020108098771194655</v>
      </c>
      <c r="T54" s="289">
        <f>SUM(T55:T61)</f>
        <v>34362</v>
      </c>
      <c r="U54" s="288">
        <f>SUM(U55:U61)</f>
        <v>32600</v>
      </c>
      <c r="V54" s="287">
        <f>SUM(V55:V61)</f>
        <v>476</v>
      </c>
      <c r="W54" s="288">
        <f>SUM(W55:W61)</f>
        <v>427</v>
      </c>
      <c r="X54" s="287">
        <f t="shared" si="14"/>
        <v>67865</v>
      </c>
      <c r="Y54" s="284">
        <f t="shared" si="15"/>
        <v>0.22132174169306706</v>
      </c>
    </row>
    <row r="55" spans="1:25" ht="19.5" customHeight="1">
      <c r="A55" s="235" t="s">
        <v>160</v>
      </c>
      <c r="B55" s="233">
        <v>6357</v>
      </c>
      <c r="C55" s="230">
        <v>5886</v>
      </c>
      <c r="D55" s="229">
        <v>3</v>
      </c>
      <c r="E55" s="230">
        <v>0</v>
      </c>
      <c r="F55" s="229">
        <f t="shared" si="8"/>
        <v>12246</v>
      </c>
      <c r="G55" s="232">
        <f t="shared" si="9"/>
        <v>0.015624082981410837</v>
      </c>
      <c r="H55" s="233">
        <v>4486</v>
      </c>
      <c r="I55" s="230">
        <v>4090</v>
      </c>
      <c r="J55" s="229">
        <v>112</v>
      </c>
      <c r="K55" s="230">
        <v>91</v>
      </c>
      <c r="L55" s="229">
        <f t="shared" si="10"/>
        <v>8779</v>
      </c>
      <c r="M55" s="234">
        <f t="shared" si="11"/>
        <v>0.3949196947260507</v>
      </c>
      <c r="N55" s="233">
        <v>28050</v>
      </c>
      <c r="O55" s="230">
        <v>26692</v>
      </c>
      <c r="P55" s="229">
        <v>401</v>
      </c>
      <c r="Q55" s="230">
        <v>400</v>
      </c>
      <c r="R55" s="229">
        <f t="shared" si="12"/>
        <v>55543</v>
      </c>
      <c r="S55" s="232">
        <f t="shared" si="13"/>
        <v>0.013474864330680639</v>
      </c>
      <c r="T55" s="231">
        <v>22577</v>
      </c>
      <c r="U55" s="230">
        <v>22160</v>
      </c>
      <c r="V55" s="229">
        <v>439</v>
      </c>
      <c r="W55" s="230">
        <v>384</v>
      </c>
      <c r="X55" s="229">
        <f t="shared" si="14"/>
        <v>45560</v>
      </c>
      <c r="Y55" s="228">
        <f t="shared" si="15"/>
        <v>0.21911764705882364</v>
      </c>
    </row>
    <row r="56" spans="1:25" ht="19.5" customHeight="1">
      <c r="A56" s="235" t="s">
        <v>203</v>
      </c>
      <c r="B56" s="233">
        <v>808</v>
      </c>
      <c r="C56" s="230">
        <v>807</v>
      </c>
      <c r="D56" s="229">
        <v>0</v>
      </c>
      <c r="E56" s="230">
        <v>0</v>
      </c>
      <c r="F56" s="229">
        <f t="shared" si="8"/>
        <v>1615</v>
      </c>
      <c r="G56" s="232">
        <f t="shared" si="9"/>
        <v>0.002060500899475625</v>
      </c>
      <c r="H56" s="233">
        <v>813</v>
      </c>
      <c r="I56" s="230">
        <v>835</v>
      </c>
      <c r="J56" s="229"/>
      <c r="K56" s="230"/>
      <c r="L56" s="229">
        <f t="shared" si="10"/>
        <v>1648</v>
      </c>
      <c r="M56" s="234">
        <f t="shared" si="11"/>
        <v>-0.020024271844660158</v>
      </c>
      <c r="N56" s="233">
        <v>4249</v>
      </c>
      <c r="O56" s="230">
        <v>4292</v>
      </c>
      <c r="P56" s="229"/>
      <c r="Q56" s="230"/>
      <c r="R56" s="229">
        <f t="shared" si="12"/>
        <v>8541</v>
      </c>
      <c r="S56" s="232">
        <f t="shared" si="13"/>
        <v>0.0020720669796075713</v>
      </c>
      <c r="T56" s="231">
        <v>3736</v>
      </c>
      <c r="U56" s="230">
        <v>3717</v>
      </c>
      <c r="V56" s="229"/>
      <c r="W56" s="230"/>
      <c r="X56" s="229">
        <f t="shared" si="14"/>
        <v>7453</v>
      </c>
      <c r="Y56" s="228">
        <f t="shared" si="15"/>
        <v>0.14598148396618815</v>
      </c>
    </row>
    <row r="57" spans="1:25" ht="19.5" customHeight="1">
      <c r="A57" s="235" t="s">
        <v>163</v>
      </c>
      <c r="B57" s="233">
        <v>704</v>
      </c>
      <c r="C57" s="230">
        <v>476</v>
      </c>
      <c r="D57" s="229">
        <v>0</v>
      </c>
      <c r="E57" s="230">
        <v>0</v>
      </c>
      <c r="F57" s="229">
        <f>SUM(B57:E57)</f>
        <v>1180</v>
      </c>
      <c r="G57" s="232">
        <f>F57/$F$9</f>
        <v>0.001505505301164853</v>
      </c>
      <c r="H57" s="233">
        <v>235</v>
      </c>
      <c r="I57" s="230">
        <v>196</v>
      </c>
      <c r="J57" s="229"/>
      <c r="K57" s="230"/>
      <c r="L57" s="229">
        <f>SUM(H57:K57)</f>
        <v>431</v>
      </c>
      <c r="M57" s="234">
        <f>IF(ISERROR(F57/L57-1),"         /0",(F57/L57-1))</f>
        <v>1.7378190255220418</v>
      </c>
      <c r="N57" s="233">
        <v>1668</v>
      </c>
      <c r="O57" s="230">
        <v>1479</v>
      </c>
      <c r="P57" s="229"/>
      <c r="Q57" s="230"/>
      <c r="R57" s="229">
        <f>SUM(N57:Q57)</f>
        <v>3147</v>
      </c>
      <c r="S57" s="232">
        <f>R57/$R$9</f>
        <v>0.0007634697090299762</v>
      </c>
      <c r="T57" s="231">
        <v>1607</v>
      </c>
      <c r="U57" s="230">
        <v>1816</v>
      </c>
      <c r="V57" s="229"/>
      <c r="W57" s="230"/>
      <c r="X57" s="229">
        <f>SUM(T57:W57)</f>
        <v>3423</v>
      </c>
      <c r="Y57" s="228">
        <f>IF(ISERROR(R57/X57-1),"         /0",IF(R57/X57&gt;5,"  *  ",(R57/X57-1)))</f>
        <v>-0.08063102541630152</v>
      </c>
    </row>
    <row r="58" spans="1:25" ht="19.5" customHeight="1">
      <c r="A58" s="235" t="s">
        <v>204</v>
      </c>
      <c r="B58" s="233">
        <v>496</v>
      </c>
      <c r="C58" s="230">
        <v>390</v>
      </c>
      <c r="D58" s="229">
        <v>0</v>
      </c>
      <c r="E58" s="230">
        <v>0</v>
      </c>
      <c r="F58" s="229">
        <f>SUM(B58:E58)</f>
        <v>886</v>
      </c>
      <c r="G58" s="232">
        <f>F58/$F$9</f>
        <v>0.0011304048278237794</v>
      </c>
      <c r="H58" s="233">
        <v>537</v>
      </c>
      <c r="I58" s="230">
        <v>456</v>
      </c>
      <c r="J58" s="229">
        <v>0</v>
      </c>
      <c r="K58" s="230"/>
      <c r="L58" s="229">
        <f>SUM(H58:K58)</f>
        <v>993</v>
      </c>
      <c r="M58" s="234">
        <f>IF(ISERROR(F58/L58-1),"         /0",(F58/L58-1))</f>
        <v>-0.10775427995971798</v>
      </c>
      <c r="N58" s="233">
        <v>2067</v>
      </c>
      <c r="O58" s="230">
        <v>2436</v>
      </c>
      <c r="P58" s="229">
        <v>148</v>
      </c>
      <c r="Q58" s="230">
        <v>259</v>
      </c>
      <c r="R58" s="229">
        <f>SUM(N58:Q58)</f>
        <v>4910</v>
      </c>
      <c r="S58" s="232">
        <f>R58/$R$9</f>
        <v>0.001191177715709305</v>
      </c>
      <c r="T58" s="231">
        <v>2450</v>
      </c>
      <c r="U58" s="230">
        <v>2807</v>
      </c>
      <c r="V58" s="229">
        <v>0</v>
      </c>
      <c r="W58" s="230"/>
      <c r="X58" s="229">
        <f>SUM(T58:W58)</f>
        <v>5257</v>
      </c>
      <c r="Y58" s="228">
        <f>IF(ISERROR(R58/X58-1),"         /0",IF(R58/X58&gt;5,"  *  ",(R58/X58-1)))</f>
        <v>-0.06600722845729501</v>
      </c>
    </row>
    <row r="59" spans="1:25" ht="19.5" customHeight="1">
      <c r="A59" s="235" t="s">
        <v>191</v>
      </c>
      <c r="B59" s="233">
        <v>296</v>
      </c>
      <c r="C59" s="230">
        <v>401</v>
      </c>
      <c r="D59" s="229">
        <v>0</v>
      </c>
      <c r="E59" s="230">
        <v>0</v>
      </c>
      <c r="F59" s="229">
        <f t="shared" si="8"/>
        <v>697</v>
      </c>
      <c r="G59" s="232">
        <f t="shared" si="9"/>
        <v>0.000889268809247375</v>
      </c>
      <c r="H59" s="233">
        <v>475</v>
      </c>
      <c r="I59" s="230">
        <v>166</v>
      </c>
      <c r="J59" s="229"/>
      <c r="K59" s="230"/>
      <c r="L59" s="229">
        <f t="shared" si="10"/>
        <v>641</v>
      </c>
      <c r="M59" s="234">
        <f t="shared" si="11"/>
        <v>0.08736349453978165</v>
      </c>
      <c r="N59" s="233">
        <v>1252</v>
      </c>
      <c r="O59" s="230">
        <v>1382</v>
      </c>
      <c r="P59" s="229"/>
      <c r="Q59" s="230"/>
      <c r="R59" s="229">
        <f t="shared" si="12"/>
        <v>2634</v>
      </c>
      <c r="S59" s="232">
        <f t="shared" si="13"/>
        <v>0.0006390146849650325</v>
      </c>
      <c r="T59" s="231">
        <v>2344</v>
      </c>
      <c r="U59" s="230">
        <v>723</v>
      </c>
      <c r="V59" s="229"/>
      <c r="W59" s="230"/>
      <c r="X59" s="229">
        <f t="shared" si="14"/>
        <v>3067</v>
      </c>
      <c r="Y59" s="228">
        <f t="shared" si="15"/>
        <v>-0.14118030648842517</v>
      </c>
    </row>
    <row r="60" spans="1:25" ht="19.5" customHeight="1">
      <c r="A60" s="235" t="s">
        <v>205</v>
      </c>
      <c r="B60" s="233">
        <v>170</v>
      </c>
      <c r="C60" s="230">
        <v>196</v>
      </c>
      <c r="D60" s="229">
        <v>0</v>
      </c>
      <c r="E60" s="230">
        <v>0</v>
      </c>
      <c r="F60" s="229">
        <f>SUM(B60:E60)</f>
        <v>366</v>
      </c>
      <c r="G60" s="232">
        <f>F60/$F$9</f>
        <v>0.00046696181375113235</v>
      </c>
      <c r="H60" s="233">
        <v>176</v>
      </c>
      <c r="I60" s="230">
        <v>206</v>
      </c>
      <c r="J60" s="229"/>
      <c r="K60" s="230"/>
      <c r="L60" s="229">
        <f>SUM(H60:K60)</f>
        <v>382</v>
      </c>
      <c r="M60" s="234">
        <f>IF(ISERROR(F60/L60-1),"         /0",(F60/L60-1))</f>
        <v>-0.041884816753926746</v>
      </c>
      <c r="N60" s="233">
        <v>3289</v>
      </c>
      <c r="O60" s="230">
        <v>2739</v>
      </c>
      <c r="P60" s="229"/>
      <c r="Q60" s="230"/>
      <c r="R60" s="229">
        <f>SUM(N60:Q60)</f>
        <v>6028</v>
      </c>
      <c r="S60" s="232">
        <f>R60/$R$9</f>
        <v>0.0014624071833596111</v>
      </c>
      <c r="T60" s="231">
        <v>1485</v>
      </c>
      <c r="U60" s="230">
        <v>1377</v>
      </c>
      <c r="V60" s="229"/>
      <c r="W60" s="230"/>
      <c r="X60" s="229">
        <f>SUM(T60:W60)</f>
        <v>2862</v>
      </c>
      <c r="Y60" s="228">
        <f>IF(ISERROR(R60/X60-1),"         /0",IF(R60/X60&gt;5,"  *  ",(R60/X60-1)))</f>
        <v>1.1062194269741439</v>
      </c>
    </row>
    <row r="61" spans="1:25" ht="19.5" customHeight="1" thickBot="1">
      <c r="A61" s="235" t="s">
        <v>174</v>
      </c>
      <c r="B61" s="233">
        <v>153</v>
      </c>
      <c r="C61" s="230">
        <v>190</v>
      </c>
      <c r="D61" s="229">
        <v>0</v>
      </c>
      <c r="E61" s="230">
        <v>0</v>
      </c>
      <c r="F61" s="229">
        <f t="shared" si="8"/>
        <v>343</v>
      </c>
      <c r="G61" s="232">
        <f t="shared" si="9"/>
        <v>0.00043761721889791906</v>
      </c>
      <c r="H61" s="233">
        <v>22</v>
      </c>
      <c r="I61" s="230">
        <v>0</v>
      </c>
      <c r="J61" s="229">
        <v>7</v>
      </c>
      <c r="K61" s="230">
        <v>7</v>
      </c>
      <c r="L61" s="229">
        <f t="shared" si="10"/>
        <v>36</v>
      </c>
      <c r="M61" s="234">
        <f t="shared" si="11"/>
        <v>8.527777777777779</v>
      </c>
      <c r="N61" s="233">
        <v>960</v>
      </c>
      <c r="O61" s="230">
        <v>1032</v>
      </c>
      <c r="P61" s="229">
        <v>50</v>
      </c>
      <c r="Q61" s="230">
        <v>40</v>
      </c>
      <c r="R61" s="229">
        <f t="shared" si="12"/>
        <v>2082</v>
      </c>
      <c r="S61" s="232">
        <f t="shared" si="13"/>
        <v>0.00050509816784252</v>
      </c>
      <c r="T61" s="231">
        <v>163</v>
      </c>
      <c r="U61" s="230">
        <v>0</v>
      </c>
      <c r="V61" s="229">
        <v>37</v>
      </c>
      <c r="W61" s="230">
        <v>43</v>
      </c>
      <c r="X61" s="229">
        <f t="shared" si="14"/>
        <v>243</v>
      </c>
      <c r="Y61" s="228" t="str">
        <f t="shared" si="15"/>
        <v>  *  </v>
      </c>
    </row>
    <row r="62" spans="1:25" s="220" customFormat="1" ht="19.5" customHeight="1" thickBot="1">
      <c r="A62" s="279" t="s">
        <v>56</v>
      </c>
      <c r="B62" s="276">
        <v>1204</v>
      </c>
      <c r="C62" s="275">
        <v>219</v>
      </c>
      <c r="D62" s="274">
        <v>3</v>
      </c>
      <c r="E62" s="275">
        <v>0</v>
      </c>
      <c r="F62" s="274">
        <f t="shared" si="8"/>
        <v>1426</v>
      </c>
      <c r="G62" s="277">
        <f t="shared" si="9"/>
        <v>0.0018193648808992205</v>
      </c>
      <c r="H62" s="276">
        <v>1088</v>
      </c>
      <c r="I62" s="275">
        <v>62</v>
      </c>
      <c r="J62" s="274">
        <v>76</v>
      </c>
      <c r="K62" s="275">
        <v>72</v>
      </c>
      <c r="L62" s="274">
        <f t="shared" si="10"/>
        <v>1298</v>
      </c>
      <c r="M62" s="278">
        <f t="shared" si="11"/>
        <v>0.09861325115562414</v>
      </c>
      <c r="N62" s="276">
        <v>7270</v>
      </c>
      <c r="O62" s="275">
        <v>1349</v>
      </c>
      <c r="P62" s="274">
        <v>9</v>
      </c>
      <c r="Q62" s="275">
        <v>1</v>
      </c>
      <c r="R62" s="274">
        <f t="shared" si="12"/>
        <v>8629</v>
      </c>
      <c r="S62" s="277">
        <f t="shared" si="13"/>
        <v>0.0020934159895836238</v>
      </c>
      <c r="T62" s="276">
        <v>5980</v>
      </c>
      <c r="U62" s="275">
        <v>501</v>
      </c>
      <c r="V62" s="274">
        <v>5040</v>
      </c>
      <c r="W62" s="275">
        <v>4281</v>
      </c>
      <c r="X62" s="274">
        <f t="shared" si="14"/>
        <v>15802</v>
      </c>
      <c r="Y62" s="271">
        <f t="shared" si="15"/>
        <v>-0.4539298822933806</v>
      </c>
    </row>
    <row r="63" ht="15" thickTop="1">
      <c r="A63" s="121" t="s">
        <v>148</v>
      </c>
    </row>
    <row r="64" ht="15">
      <c r="A64" s="121" t="s">
        <v>67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63:Y65536 M63:M65536 Y3 M3">
    <cfRule type="cellIs" priority="3" dxfId="103" operator="lessThan" stopIfTrue="1">
      <formula>0</formula>
    </cfRule>
  </conditionalFormatting>
  <conditionalFormatting sqref="Y9:Y62 M9:M62">
    <cfRule type="cellIs" priority="4" dxfId="103" operator="lessThan" stopIfTrue="1">
      <formula>0</formula>
    </cfRule>
    <cfRule type="cellIs" priority="5" dxfId="105" operator="greaterThanOrEqual" stopIfTrue="1">
      <formula>0</formula>
    </cfRule>
  </conditionalFormatting>
  <conditionalFormatting sqref="M5 Y5 Y7:Y8 M7:M8">
    <cfRule type="cellIs" priority="2" dxfId="103" operator="lessThan" stopIfTrue="1">
      <formula>0</formula>
    </cfRule>
  </conditionalFormatting>
  <conditionalFormatting sqref="M6 Y6">
    <cfRule type="cellIs" priority="1" dxfId="10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0"/>
  <sheetViews>
    <sheetView showGridLines="0" zoomScale="85" zoomScaleNormal="85" zoomScalePageLayoutView="0" workbookViewId="0" topLeftCell="A1">
      <selection activeCell="T57" sqref="T57:W57"/>
    </sheetView>
  </sheetViews>
  <sheetFormatPr defaultColWidth="8.00390625" defaultRowHeight="15"/>
  <cols>
    <col min="1" max="1" width="18.140625" style="128" customWidth="1"/>
    <col min="2" max="2" width="8.28125" style="128" customWidth="1"/>
    <col min="3" max="3" width="9.7109375" style="128" bestFit="1" customWidth="1"/>
    <col min="4" max="4" width="8.00390625" style="128" bestFit="1" customWidth="1"/>
    <col min="5" max="5" width="9.140625" style="128" customWidth="1"/>
    <col min="6" max="6" width="8.57421875" style="128" bestFit="1" customWidth="1"/>
    <col min="7" max="7" width="9.00390625" style="128" bestFit="1" customWidth="1"/>
    <col min="8" max="8" width="8.28125" style="128" customWidth="1"/>
    <col min="9" max="9" width="9.7109375" style="128" bestFit="1" customWidth="1"/>
    <col min="10" max="10" width="7.8515625" style="128" customWidth="1"/>
    <col min="11" max="11" width="9.00390625" style="128" customWidth="1"/>
    <col min="12" max="12" width="8.421875" style="128" customWidth="1"/>
    <col min="13" max="13" width="8.8515625" style="128" bestFit="1" customWidth="1"/>
    <col min="14" max="14" width="9.28125" style="128" bestFit="1" customWidth="1"/>
    <col min="15" max="15" width="9.421875" style="128" customWidth="1"/>
    <col min="16" max="16" width="8.00390625" style="128" customWidth="1"/>
    <col min="17" max="17" width="9.28125" style="128" customWidth="1"/>
    <col min="18" max="18" width="9.8515625" style="128" bestFit="1" customWidth="1"/>
    <col min="19" max="19" width="9.57421875" style="128" customWidth="1"/>
    <col min="20" max="20" width="10.140625" style="128" customWidth="1"/>
    <col min="21" max="21" width="9.421875" style="128" customWidth="1"/>
    <col min="22" max="22" width="8.57421875" style="128" bestFit="1" customWidth="1"/>
    <col min="23" max="23" width="9.00390625" style="128" customWidth="1"/>
    <col min="24" max="24" width="9.8515625" style="128" bestFit="1" customWidth="1"/>
    <col min="25" max="25" width="8.57421875" style="128" customWidth="1"/>
    <col min="26" max="16384" width="8.00390625" style="128" customWidth="1"/>
  </cols>
  <sheetData>
    <row r="1" spans="24:25" ht="18.75" thickBot="1">
      <c r="X1" s="569" t="s">
        <v>28</v>
      </c>
      <c r="Y1" s="570"/>
    </row>
    <row r="2" ht="5.25" customHeight="1" thickBot="1"/>
    <row r="3" spans="1:25" ht="24" customHeight="1" thickTop="1">
      <c r="A3" s="630" t="s">
        <v>70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2"/>
    </row>
    <row r="4" spans="1:25" ht="21" customHeight="1" thickBot="1">
      <c r="A4" s="641" t="s">
        <v>45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3"/>
    </row>
    <row r="5" spans="1:25" s="270" customFormat="1" ht="15.75" customHeight="1" thickBot="1" thickTop="1">
      <c r="A5" s="657" t="s">
        <v>62</v>
      </c>
      <c r="B5" s="647" t="s">
        <v>36</v>
      </c>
      <c r="C5" s="648"/>
      <c r="D5" s="648"/>
      <c r="E5" s="648"/>
      <c r="F5" s="648"/>
      <c r="G5" s="648"/>
      <c r="H5" s="648"/>
      <c r="I5" s="648"/>
      <c r="J5" s="649"/>
      <c r="K5" s="649"/>
      <c r="L5" s="649"/>
      <c r="M5" s="650"/>
      <c r="N5" s="647" t="s">
        <v>35</v>
      </c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51"/>
    </row>
    <row r="6" spans="1:25" s="168" customFormat="1" ht="26.25" customHeight="1" thickBot="1">
      <c r="A6" s="658"/>
      <c r="B6" s="636" t="s">
        <v>156</v>
      </c>
      <c r="C6" s="637"/>
      <c r="D6" s="637"/>
      <c r="E6" s="637"/>
      <c r="F6" s="637"/>
      <c r="G6" s="633" t="s">
        <v>34</v>
      </c>
      <c r="H6" s="636" t="s">
        <v>157</v>
      </c>
      <c r="I6" s="637"/>
      <c r="J6" s="637"/>
      <c r="K6" s="637"/>
      <c r="L6" s="637"/>
      <c r="M6" s="644" t="s">
        <v>33</v>
      </c>
      <c r="N6" s="636" t="s">
        <v>158</v>
      </c>
      <c r="O6" s="637"/>
      <c r="P6" s="637"/>
      <c r="Q6" s="637"/>
      <c r="R6" s="637"/>
      <c r="S6" s="633" t="s">
        <v>34</v>
      </c>
      <c r="T6" s="636" t="s">
        <v>159</v>
      </c>
      <c r="U6" s="637"/>
      <c r="V6" s="637"/>
      <c r="W6" s="637"/>
      <c r="X6" s="637"/>
      <c r="Y6" s="638" t="s">
        <v>33</v>
      </c>
    </row>
    <row r="7" spans="1:25" s="168" customFormat="1" ht="26.25" customHeight="1">
      <c r="A7" s="659"/>
      <c r="B7" s="568" t="s">
        <v>22</v>
      </c>
      <c r="C7" s="564"/>
      <c r="D7" s="563" t="s">
        <v>21</v>
      </c>
      <c r="E7" s="564"/>
      <c r="F7" s="656" t="s">
        <v>17</v>
      </c>
      <c r="G7" s="634"/>
      <c r="H7" s="568" t="s">
        <v>22</v>
      </c>
      <c r="I7" s="564"/>
      <c r="J7" s="563" t="s">
        <v>21</v>
      </c>
      <c r="K7" s="564"/>
      <c r="L7" s="656" t="s">
        <v>17</v>
      </c>
      <c r="M7" s="645"/>
      <c r="N7" s="568" t="s">
        <v>22</v>
      </c>
      <c r="O7" s="564"/>
      <c r="P7" s="563" t="s">
        <v>21</v>
      </c>
      <c r="Q7" s="564"/>
      <c r="R7" s="656" t="s">
        <v>17</v>
      </c>
      <c r="S7" s="634"/>
      <c r="T7" s="568" t="s">
        <v>22</v>
      </c>
      <c r="U7" s="564"/>
      <c r="V7" s="563" t="s">
        <v>21</v>
      </c>
      <c r="W7" s="564"/>
      <c r="X7" s="656" t="s">
        <v>17</v>
      </c>
      <c r="Y7" s="639"/>
    </row>
    <row r="8" spans="1:25" s="266" customFormat="1" ht="27.75" thickBot="1">
      <c r="A8" s="660"/>
      <c r="B8" s="269" t="s">
        <v>31</v>
      </c>
      <c r="C8" s="267" t="s">
        <v>30</v>
      </c>
      <c r="D8" s="268" t="s">
        <v>31</v>
      </c>
      <c r="E8" s="267" t="s">
        <v>30</v>
      </c>
      <c r="F8" s="629"/>
      <c r="G8" s="635"/>
      <c r="H8" s="269" t="s">
        <v>31</v>
      </c>
      <c r="I8" s="267" t="s">
        <v>30</v>
      </c>
      <c r="J8" s="268" t="s">
        <v>31</v>
      </c>
      <c r="K8" s="267" t="s">
        <v>30</v>
      </c>
      <c r="L8" s="629"/>
      <c r="M8" s="646"/>
      <c r="N8" s="269" t="s">
        <v>31</v>
      </c>
      <c r="O8" s="267" t="s">
        <v>30</v>
      </c>
      <c r="P8" s="268" t="s">
        <v>31</v>
      </c>
      <c r="Q8" s="267" t="s">
        <v>30</v>
      </c>
      <c r="R8" s="629"/>
      <c r="S8" s="635"/>
      <c r="T8" s="269" t="s">
        <v>31</v>
      </c>
      <c r="U8" s="267" t="s">
        <v>30</v>
      </c>
      <c r="V8" s="268" t="s">
        <v>31</v>
      </c>
      <c r="W8" s="267" t="s">
        <v>30</v>
      </c>
      <c r="X8" s="629"/>
      <c r="Y8" s="640"/>
    </row>
    <row r="9" spans="1:25" s="259" customFormat="1" ht="18" customHeight="1" thickBot="1" thickTop="1">
      <c r="A9" s="323" t="s">
        <v>24</v>
      </c>
      <c r="B9" s="321">
        <f>B10+B19+B33+B43+B52+B57</f>
        <v>24475.492</v>
      </c>
      <c r="C9" s="320">
        <f>C10+C19+C33+C43+C52+C57</f>
        <v>15419.993</v>
      </c>
      <c r="D9" s="319">
        <f>D10+D19+D33+D43+D52+D57</f>
        <v>2117.3</v>
      </c>
      <c r="E9" s="320">
        <f>E10+E19+E33+E43+E52+E57</f>
        <v>1699.4499999999998</v>
      </c>
      <c r="F9" s="319">
        <f aca="true" t="shared" si="0" ref="F9:F18">SUM(B9:E9)</f>
        <v>43712.235</v>
      </c>
      <c r="G9" s="322">
        <f aca="true" t="shared" si="1" ref="G9:G18">F9/$F$9</f>
        <v>1</v>
      </c>
      <c r="H9" s="321">
        <f>H10+H19+H33+H43+H52+H57</f>
        <v>23430.658</v>
      </c>
      <c r="I9" s="320">
        <f>I10+I19+I33+I43+I52+I57</f>
        <v>16463.131</v>
      </c>
      <c r="J9" s="319">
        <f>J10+J19+J33+J43+J52+J57</f>
        <v>2708.9630000000006</v>
      </c>
      <c r="K9" s="320">
        <f>K10+K19+K33+K43+K52+K57</f>
        <v>2104.312</v>
      </c>
      <c r="L9" s="319">
        <f aca="true" t="shared" si="2" ref="L9:L18">SUM(H9:K9)</f>
        <v>44707.064000000006</v>
      </c>
      <c r="M9" s="436">
        <f aca="true" t="shared" si="3" ref="M9:M21">IF(ISERROR(F9/L9-1),"         /0",(F9/L9-1))</f>
        <v>-0.022252165787491784</v>
      </c>
      <c r="N9" s="321">
        <f>N10+N19+N33+N43+N52+N57</f>
        <v>162914.845</v>
      </c>
      <c r="O9" s="320">
        <f>O10+O19+O33+O43+O52+O57</f>
        <v>92667.14600000002</v>
      </c>
      <c r="P9" s="319">
        <f>P10+P19+P33+P43+P52+P57</f>
        <v>16592.35</v>
      </c>
      <c r="Q9" s="320">
        <f>Q10+Q19+Q33+Q43+Q52+Q57</f>
        <v>10517.006</v>
      </c>
      <c r="R9" s="319">
        <f aca="true" t="shared" si="4" ref="R9:R18">SUM(N9:Q9)</f>
        <v>282691.347</v>
      </c>
      <c r="S9" s="322">
        <f aca="true" t="shared" si="5" ref="S9:S18">R9/$R$9</f>
        <v>1</v>
      </c>
      <c r="T9" s="321">
        <f>T10+T19+T33+T43+T52+T57</f>
        <v>160643.71000000002</v>
      </c>
      <c r="U9" s="320">
        <f>U10+U19+U33+U43+U52+U57</f>
        <v>99299.72</v>
      </c>
      <c r="V9" s="319">
        <f>V10+V19+V33+V43+V52+V57</f>
        <v>15554.974999999999</v>
      </c>
      <c r="W9" s="320">
        <f>W10+W19+W33+W43+W52+W57</f>
        <v>9629.409999999998</v>
      </c>
      <c r="X9" s="319">
        <f aca="true" t="shared" si="6" ref="X9:X18">SUM(T9:W9)</f>
        <v>285127.815</v>
      </c>
      <c r="Y9" s="318">
        <f>IF(ISERROR(R9/X9-1),"         /0",(R9/X9-1))</f>
        <v>-0.008545178238748785</v>
      </c>
    </row>
    <row r="10" spans="1:25" s="236" customFormat="1" ht="19.5" customHeight="1" thickTop="1">
      <c r="A10" s="317" t="s">
        <v>61</v>
      </c>
      <c r="B10" s="314">
        <f>SUM(B11:B18)</f>
        <v>15880.195</v>
      </c>
      <c r="C10" s="313">
        <f>SUM(C11:C18)</f>
        <v>7928.423999999998</v>
      </c>
      <c r="D10" s="312">
        <f>SUM(D11:D18)</f>
        <v>2058.029</v>
      </c>
      <c r="E10" s="313">
        <f>SUM(E11:E18)</f>
        <v>911.992</v>
      </c>
      <c r="F10" s="312">
        <f t="shared" si="0"/>
        <v>26778.639999999996</v>
      </c>
      <c r="G10" s="315">
        <f t="shared" si="1"/>
        <v>0.6126120066841697</v>
      </c>
      <c r="H10" s="314">
        <f>SUM(H11:H18)</f>
        <v>14686.818000000001</v>
      </c>
      <c r="I10" s="313">
        <f>SUM(I11:I18)</f>
        <v>8327.073999999999</v>
      </c>
      <c r="J10" s="312">
        <f>SUM(J11:J18)</f>
        <v>2441.5550000000003</v>
      </c>
      <c r="K10" s="313">
        <f>SUM(K11:K18)</f>
        <v>1556.578</v>
      </c>
      <c r="L10" s="312">
        <f t="shared" si="2"/>
        <v>27012.025</v>
      </c>
      <c r="M10" s="316">
        <f t="shared" si="3"/>
        <v>-0.008640040870686483</v>
      </c>
      <c r="N10" s="314">
        <f>SUM(N11:N18)</f>
        <v>112201.35800000002</v>
      </c>
      <c r="O10" s="313">
        <f>SUM(O11:O18)</f>
        <v>45570.77000000001</v>
      </c>
      <c r="P10" s="312">
        <f>SUM(P11:P18)</f>
        <v>14591.126999999999</v>
      </c>
      <c r="Q10" s="313">
        <f>SUM(Q11:Q18)</f>
        <v>7119.316</v>
      </c>
      <c r="R10" s="312">
        <f t="shared" si="4"/>
        <v>179482.57100000003</v>
      </c>
      <c r="S10" s="315">
        <f t="shared" si="5"/>
        <v>0.6349064904346011</v>
      </c>
      <c r="T10" s="314">
        <f>SUM(T11:T18)</f>
        <v>104681.24900000003</v>
      </c>
      <c r="U10" s="313">
        <f>SUM(U11:U18)</f>
        <v>49704.67500000001</v>
      </c>
      <c r="V10" s="312">
        <f>SUM(V11:V18)</f>
        <v>15023.999</v>
      </c>
      <c r="W10" s="313">
        <f>SUM(W11:W18)</f>
        <v>6899.247999999999</v>
      </c>
      <c r="X10" s="312">
        <f t="shared" si="6"/>
        <v>176309.17100000003</v>
      </c>
      <c r="Y10" s="311">
        <f aca="true" t="shared" si="7" ref="Y10:Y18">IF(ISERROR(R10/X10-1),"         /0",IF(R10/X10&gt;5,"  *  ",(R10/X10-1)))</f>
        <v>0.017999063701569895</v>
      </c>
    </row>
    <row r="11" spans="1:25" ht="19.5" customHeight="1">
      <c r="A11" s="235" t="s">
        <v>268</v>
      </c>
      <c r="B11" s="233">
        <v>10825.053</v>
      </c>
      <c r="C11" s="230">
        <v>5720.9259999999995</v>
      </c>
      <c r="D11" s="229">
        <v>1683.589</v>
      </c>
      <c r="E11" s="230">
        <v>911.8019999999999</v>
      </c>
      <c r="F11" s="229">
        <f t="shared" si="0"/>
        <v>19141.37</v>
      </c>
      <c r="G11" s="232">
        <f t="shared" si="1"/>
        <v>0.4378950195523061</v>
      </c>
      <c r="H11" s="233">
        <v>10072.548</v>
      </c>
      <c r="I11" s="230">
        <v>5869.856999999999</v>
      </c>
      <c r="J11" s="229">
        <v>1458.885</v>
      </c>
      <c r="K11" s="230">
        <v>1407.347</v>
      </c>
      <c r="L11" s="229">
        <f t="shared" si="2"/>
        <v>18808.637</v>
      </c>
      <c r="M11" s="234">
        <f t="shared" si="3"/>
        <v>0.017690436579747892</v>
      </c>
      <c r="N11" s="233">
        <v>78678.929</v>
      </c>
      <c r="O11" s="230">
        <v>32369.545000000006</v>
      </c>
      <c r="P11" s="229">
        <v>11034.57</v>
      </c>
      <c r="Q11" s="230">
        <v>7018.38</v>
      </c>
      <c r="R11" s="229">
        <f t="shared" si="4"/>
        <v>129101.42400000003</v>
      </c>
      <c r="S11" s="232">
        <f t="shared" si="5"/>
        <v>0.45668686137747266</v>
      </c>
      <c r="T11" s="233">
        <v>74601.34700000001</v>
      </c>
      <c r="U11" s="230">
        <v>35755.78900000001</v>
      </c>
      <c r="V11" s="229">
        <v>9838.646999999999</v>
      </c>
      <c r="W11" s="230">
        <v>6104.344999999999</v>
      </c>
      <c r="X11" s="229">
        <f t="shared" si="6"/>
        <v>126300.12800000003</v>
      </c>
      <c r="Y11" s="228">
        <f t="shared" si="7"/>
        <v>0.022179676650842417</v>
      </c>
    </row>
    <row r="12" spans="1:25" ht="19.5" customHeight="1">
      <c r="A12" s="235" t="s">
        <v>270</v>
      </c>
      <c r="B12" s="233">
        <v>4076.1580000000004</v>
      </c>
      <c r="C12" s="230">
        <v>320.648</v>
      </c>
      <c r="D12" s="229">
        <v>374.41</v>
      </c>
      <c r="E12" s="230">
        <v>0</v>
      </c>
      <c r="F12" s="229">
        <f t="shared" si="0"/>
        <v>4771.216</v>
      </c>
      <c r="G12" s="232">
        <f t="shared" si="1"/>
        <v>0.1091505844988251</v>
      </c>
      <c r="H12" s="233">
        <v>3755.836</v>
      </c>
      <c r="I12" s="230">
        <v>336.38800000000003</v>
      </c>
      <c r="J12" s="229">
        <v>752.897</v>
      </c>
      <c r="K12" s="230">
        <v>122.125</v>
      </c>
      <c r="L12" s="229">
        <f t="shared" si="2"/>
        <v>4967.246</v>
      </c>
      <c r="M12" s="234">
        <f t="shared" si="3"/>
        <v>-0.03946452420516311</v>
      </c>
      <c r="N12" s="233">
        <v>26735.142000000003</v>
      </c>
      <c r="O12" s="230">
        <v>2777.4060000000004</v>
      </c>
      <c r="P12" s="229">
        <v>2953.6489999999994</v>
      </c>
      <c r="Q12" s="230">
        <v>100.464</v>
      </c>
      <c r="R12" s="229">
        <f t="shared" si="4"/>
        <v>32566.661</v>
      </c>
      <c r="S12" s="232">
        <f t="shared" si="5"/>
        <v>0.11520218551295099</v>
      </c>
      <c r="T12" s="233">
        <v>23645.200000000004</v>
      </c>
      <c r="U12" s="230">
        <v>2389.3520000000008</v>
      </c>
      <c r="V12" s="229">
        <v>3928.181</v>
      </c>
      <c r="W12" s="230">
        <v>536.9</v>
      </c>
      <c r="X12" s="229">
        <f t="shared" si="6"/>
        <v>30499.633000000005</v>
      </c>
      <c r="Y12" s="228">
        <f t="shared" si="7"/>
        <v>0.06777222532480942</v>
      </c>
    </row>
    <row r="13" spans="1:25" ht="19.5" customHeight="1">
      <c r="A13" s="235" t="s">
        <v>272</v>
      </c>
      <c r="B13" s="233">
        <v>33.469</v>
      </c>
      <c r="C13" s="230">
        <v>576.093</v>
      </c>
      <c r="D13" s="229">
        <v>0</v>
      </c>
      <c r="E13" s="230">
        <v>0</v>
      </c>
      <c r="F13" s="229">
        <f t="shared" si="0"/>
        <v>609.562</v>
      </c>
      <c r="G13" s="232">
        <f t="shared" si="1"/>
        <v>0.013944882937237137</v>
      </c>
      <c r="H13" s="233">
        <v>37.074</v>
      </c>
      <c r="I13" s="230">
        <v>507.868</v>
      </c>
      <c r="J13" s="229"/>
      <c r="K13" s="230">
        <v>0</v>
      </c>
      <c r="L13" s="229">
        <f t="shared" si="2"/>
        <v>544.942</v>
      </c>
      <c r="M13" s="234">
        <f>IF(ISERROR(F13/L13-1),"         /0",(F13/L13-1))</f>
        <v>0.11858142701425112</v>
      </c>
      <c r="N13" s="233">
        <v>250.91</v>
      </c>
      <c r="O13" s="230">
        <v>2887.383</v>
      </c>
      <c r="P13" s="229">
        <v>0</v>
      </c>
      <c r="Q13" s="230">
        <v>0</v>
      </c>
      <c r="R13" s="229">
        <f t="shared" si="4"/>
        <v>3138.2929999999997</v>
      </c>
      <c r="S13" s="232">
        <f t="shared" si="5"/>
        <v>0.011101482352765469</v>
      </c>
      <c r="T13" s="233">
        <v>268.82800000000003</v>
      </c>
      <c r="U13" s="230">
        <v>2907.3070000000007</v>
      </c>
      <c r="V13" s="229">
        <v>0</v>
      </c>
      <c r="W13" s="230">
        <v>50.477</v>
      </c>
      <c r="X13" s="229">
        <f t="shared" si="6"/>
        <v>3226.6120000000005</v>
      </c>
      <c r="Y13" s="228">
        <f t="shared" si="7"/>
        <v>-0.027372054650512956</v>
      </c>
    </row>
    <row r="14" spans="1:25" ht="19.5" customHeight="1">
      <c r="A14" s="235" t="s">
        <v>277</v>
      </c>
      <c r="B14" s="233">
        <v>18.090999999999998</v>
      </c>
      <c r="C14" s="230">
        <v>533.423</v>
      </c>
      <c r="D14" s="229">
        <v>0</v>
      </c>
      <c r="E14" s="230">
        <v>0</v>
      </c>
      <c r="F14" s="229">
        <f t="shared" si="0"/>
        <v>551.514</v>
      </c>
      <c r="G14" s="232">
        <f t="shared" si="1"/>
        <v>0.012616925215560357</v>
      </c>
      <c r="H14" s="233">
        <v>37.667</v>
      </c>
      <c r="I14" s="230">
        <v>725.855</v>
      </c>
      <c r="J14" s="229"/>
      <c r="K14" s="230">
        <v>0</v>
      </c>
      <c r="L14" s="229">
        <f t="shared" si="2"/>
        <v>763.522</v>
      </c>
      <c r="M14" s="234">
        <f t="shared" si="3"/>
        <v>-0.27767110836360975</v>
      </c>
      <c r="N14" s="233">
        <v>133.585</v>
      </c>
      <c r="O14" s="230">
        <v>2676.119</v>
      </c>
      <c r="P14" s="229">
        <v>0</v>
      </c>
      <c r="Q14" s="230">
        <v>0</v>
      </c>
      <c r="R14" s="229">
        <f t="shared" si="4"/>
        <v>2809.704</v>
      </c>
      <c r="S14" s="232">
        <f t="shared" si="5"/>
        <v>0.00993912275638207</v>
      </c>
      <c r="T14" s="233">
        <v>179.615</v>
      </c>
      <c r="U14" s="230">
        <v>3768.1409999999996</v>
      </c>
      <c r="V14" s="229">
        <v>0</v>
      </c>
      <c r="W14" s="230">
        <v>0</v>
      </c>
      <c r="X14" s="229">
        <f t="shared" si="6"/>
        <v>3947.7559999999994</v>
      </c>
      <c r="Y14" s="228">
        <f t="shared" si="7"/>
        <v>-0.2882782015909796</v>
      </c>
    </row>
    <row r="15" spans="1:25" ht="19.5" customHeight="1">
      <c r="A15" s="235" t="s">
        <v>271</v>
      </c>
      <c r="B15" s="233">
        <v>305.53700000000003</v>
      </c>
      <c r="C15" s="230">
        <v>88.45</v>
      </c>
      <c r="D15" s="229">
        <v>0</v>
      </c>
      <c r="E15" s="230">
        <v>0</v>
      </c>
      <c r="F15" s="229">
        <f t="shared" si="0"/>
        <v>393.987</v>
      </c>
      <c r="G15" s="232">
        <f t="shared" si="1"/>
        <v>0.00901319733479654</v>
      </c>
      <c r="H15" s="233">
        <v>178.48399999999998</v>
      </c>
      <c r="I15" s="230">
        <v>169.432</v>
      </c>
      <c r="J15" s="229">
        <v>0</v>
      </c>
      <c r="K15" s="230"/>
      <c r="L15" s="229">
        <f t="shared" si="2"/>
        <v>347.91599999999994</v>
      </c>
      <c r="M15" s="234">
        <f t="shared" si="3"/>
        <v>0.13241989445728297</v>
      </c>
      <c r="N15" s="233">
        <v>1411.2289999999998</v>
      </c>
      <c r="O15" s="230">
        <v>710.1340000000001</v>
      </c>
      <c r="P15" s="229">
        <v>0</v>
      </c>
      <c r="Q15" s="230">
        <v>0</v>
      </c>
      <c r="R15" s="229">
        <f t="shared" si="4"/>
        <v>2121.363</v>
      </c>
      <c r="S15" s="232">
        <f t="shared" si="5"/>
        <v>0.0075041667264049644</v>
      </c>
      <c r="T15" s="233">
        <v>1200.2359999999999</v>
      </c>
      <c r="U15" s="230">
        <v>761.927</v>
      </c>
      <c r="V15" s="229">
        <v>0</v>
      </c>
      <c r="W15" s="230"/>
      <c r="X15" s="229">
        <f t="shared" si="6"/>
        <v>1962.163</v>
      </c>
      <c r="Y15" s="228">
        <f t="shared" si="7"/>
        <v>0.08113495158149431</v>
      </c>
    </row>
    <row r="16" spans="1:25" ht="19.5" customHeight="1">
      <c r="A16" s="235" t="s">
        <v>279</v>
      </c>
      <c r="B16" s="233">
        <v>159.116</v>
      </c>
      <c r="C16" s="230">
        <v>74.182</v>
      </c>
      <c r="D16" s="229">
        <v>0</v>
      </c>
      <c r="E16" s="230">
        <v>0</v>
      </c>
      <c r="F16" s="229">
        <f t="shared" si="0"/>
        <v>233.298</v>
      </c>
      <c r="G16" s="232">
        <f t="shared" si="1"/>
        <v>0.005337132727255882</v>
      </c>
      <c r="H16" s="233">
        <v>95.78</v>
      </c>
      <c r="I16" s="230">
        <v>95.703</v>
      </c>
      <c r="J16" s="229"/>
      <c r="K16" s="230"/>
      <c r="L16" s="229">
        <f t="shared" si="2"/>
        <v>191.483</v>
      </c>
      <c r="M16" s="234">
        <f t="shared" si="3"/>
        <v>0.21837447710762836</v>
      </c>
      <c r="N16" s="233">
        <v>821.3399999999999</v>
      </c>
      <c r="O16" s="230">
        <v>656.1940000000001</v>
      </c>
      <c r="P16" s="229"/>
      <c r="Q16" s="230"/>
      <c r="R16" s="229">
        <f t="shared" si="4"/>
        <v>1477.534</v>
      </c>
      <c r="S16" s="232">
        <f t="shared" si="5"/>
        <v>0.005226668646493803</v>
      </c>
      <c r="T16" s="233">
        <v>715.1640000000001</v>
      </c>
      <c r="U16" s="230">
        <v>550.718</v>
      </c>
      <c r="V16" s="229"/>
      <c r="W16" s="230"/>
      <c r="X16" s="229">
        <f t="shared" si="6"/>
        <v>1265.882</v>
      </c>
      <c r="Y16" s="228">
        <f t="shared" si="7"/>
        <v>0.16719725851224676</v>
      </c>
    </row>
    <row r="17" spans="1:25" ht="19.5" customHeight="1">
      <c r="A17" s="235" t="s">
        <v>276</v>
      </c>
      <c r="B17" s="233">
        <v>71.214</v>
      </c>
      <c r="C17" s="230">
        <v>6.454</v>
      </c>
      <c r="D17" s="229">
        <v>0</v>
      </c>
      <c r="E17" s="230">
        <v>0</v>
      </c>
      <c r="F17" s="229">
        <f t="shared" si="0"/>
        <v>77.66799999999999</v>
      </c>
      <c r="G17" s="232">
        <f t="shared" si="1"/>
        <v>0.001776802307180129</v>
      </c>
      <c r="H17" s="233">
        <v>36.152</v>
      </c>
      <c r="I17" s="230">
        <v>5.911</v>
      </c>
      <c r="J17" s="229"/>
      <c r="K17" s="230"/>
      <c r="L17" s="229">
        <f t="shared" si="2"/>
        <v>42.063</v>
      </c>
      <c r="M17" s="234">
        <f t="shared" si="3"/>
        <v>0.8464683926491212</v>
      </c>
      <c r="N17" s="233">
        <v>231.552</v>
      </c>
      <c r="O17" s="230">
        <v>22.246000000000002</v>
      </c>
      <c r="P17" s="229"/>
      <c r="Q17" s="230"/>
      <c r="R17" s="229">
        <f t="shared" si="4"/>
        <v>253.798</v>
      </c>
      <c r="S17" s="232">
        <f t="shared" si="5"/>
        <v>0.0008977918945640737</v>
      </c>
      <c r="T17" s="233">
        <v>177.716</v>
      </c>
      <c r="U17" s="230">
        <v>7.593999999999999</v>
      </c>
      <c r="V17" s="229"/>
      <c r="W17" s="230"/>
      <c r="X17" s="229">
        <f t="shared" si="6"/>
        <v>185.31</v>
      </c>
      <c r="Y17" s="228">
        <f t="shared" si="7"/>
        <v>0.36958609896929473</v>
      </c>
    </row>
    <row r="18" spans="1:25" ht="19.5" customHeight="1" thickBot="1">
      <c r="A18" s="235" t="s">
        <v>267</v>
      </c>
      <c r="B18" s="233">
        <v>391.557</v>
      </c>
      <c r="C18" s="230">
        <v>608.2479999999999</v>
      </c>
      <c r="D18" s="229">
        <v>0.03</v>
      </c>
      <c r="E18" s="230">
        <v>0.19</v>
      </c>
      <c r="F18" s="229">
        <f t="shared" si="0"/>
        <v>1000.025</v>
      </c>
      <c r="G18" s="232">
        <f t="shared" si="1"/>
        <v>0.02287746211100851</v>
      </c>
      <c r="H18" s="233">
        <v>473.27700000000004</v>
      </c>
      <c r="I18" s="230">
        <v>616.06</v>
      </c>
      <c r="J18" s="229">
        <v>229.77300000000002</v>
      </c>
      <c r="K18" s="230">
        <v>27.105999999999998</v>
      </c>
      <c r="L18" s="229">
        <f t="shared" si="2"/>
        <v>1346.2160000000001</v>
      </c>
      <c r="M18" s="234">
        <f t="shared" si="3"/>
        <v>-0.2571585837636755</v>
      </c>
      <c r="N18" s="233">
        <v>3938.6710000000003</v>
      </c>
      <c r="O18" s="230">
        <v>3471.742999999999</v>
      </c>
      <c r="P18" s="229">
        <v>602.9079999999999</v>
      </c>
      <c r="Q18" s="230">
        <v>0.4720000000000001</v>
      </c>
      <c r="R18" s="229">
        <f t="shared" si="4"/>
        <v>8013.793999999998</v>
      </c>
      <c r="S18" s="232">
        <f t="shared" si="5"/>
        <v>0.028348211167567142</v>
      </c>
      <c r="T18" s="233">
        <v>3893.143</v>
      </c>
      <c r="U18" s="230">
        <v>3563.8469999999998</v>
      </c>
      <c r="V18" s="229">
        <v>1257.1709999999998</v>
      </c>
      <c r="W18" s="230">
        <v>207.52600000000004</v>
      </c>
      <c r="X18" s="229">
        <f t="shared" si="6"/>
        <v>8921.687</v>
      </c>
      <c r="Y18" s="228">
        <f t="shared" si="7"/>
        <v>-0.1017624805712195</v>
      </c>
    </row>
    <row r="19" spans="1:25" s="236" customFormat="1" ht="19.5" customHeight="1">
      <c r="A19" s="243" t="s">
        <v>60</v>
      </c>
      <c r="B19" s="240">
        <f>SUM(B20:B32)</f>
        <v>4063.17</v>
      </c>
      <c r="C19" s="239">
        <f>SUM(C20:C32)</f>
        <v>3708.427</v>
      </c>
      <c r="D19" s="238">
        <f>SUM(D20:D32)</f>
        <v>18.11</v>
      </c>
      <c r="E19" s="239">
        <f>SUM(E20:E32)</f>
        <v>785.0319999999999</v>
      </c>
      <c r="F19" s="238">
        <f aca="true" t="shared" si="8" ref="F19:F57">SUM(B19:E19)</f>
        <v>8574.739</v>
      </c>
      <c r="G19" s="241">
        <f aca="true" t="shared" si="9" ref="G19:G57">F19/$F$9</f>
        <v>0.19616336250022448</v>
      </c>
      <c r="H19" s="240">
        <f>SUM(H20:H32)</f>
        <v>3518.6269999999995</v>
      </c>
      <c r="I19" s="239">
        <f>SUM(I20:I32)</f>
        <v>4961.436</v>
      </c>
      <c r="J19" s="238">
        <f>SUM(J20:J32)</f>
        <v>77.559</v>
      </c>
      <c r="K19" s="239">
        <f>SUM(K20:K32)</f>
        <v>451.845</v>
      </c>
      <c r="L19" s="238">
        <f aca="true" t="shared" si="10" ref="L19:L57">SUM(H19:K19)</f>
        <v>9009.466999999997</v>
      </c>
      <c r="M19" s="242">
        <f t="shared" si="3"/>
        <v>-0.04825235499502889</v>
      </c>
      <c r="N19" s="240">
        <f>SUM(N20:N32)</f>
        <v>21570.22199999999</v>
      </c>
      <c r="O19" s="239">
        <f>SUM(O20:O32)</f>
        <v>25678.152000000002</v>
      </c>
      <c r="P19" s="238">
        <f>SUM(P20:P32)</f>
        <v>468.4360000000001</v>
      </c>
      <c r="Q19" s="239">
        <f>SUM(Q20:Q32)</f>
        <v>2876.341</v>
      </c>
      <c r="R19" s="238">
        <f aca="true" t="shared" si="11" ref="R19:R57">SUM(N19:Q19)</f>
        <v>50593.151</v>
      </c>
      <c r="S19" s="241">
        <f aca="true" t="shared" si="12" ref="S19:S57">R19/$R$9</f>
        <v>0.17896957772817856</v>
      </c>
      <c r="T19" s="240">
        <f>SUM(T20:T32)</f>
        <v>20373.890999999996</v>
      </c>
      <c r="U19" s="239">
        <f>SUM(U20:U32)</f>
        <v>30015.498</v>
      </c>
      <c r="V19" s="238">
        <f>SUM(V20:V32)</f>
        <v>77.75099999999999</v>
      </c>
      <c r="W19" s="239">
        <f>SUM(W20:W32)</f>
        <v>2015.3280000000002</v>
      </c>
      <c r="X19" s="238">
        <f aca="true" t="shared" si="13" ref="X19:X57">SUM(T19:W19)</f>
        <v>52482.46799999999</v>
      </c>
      <c r="Y19" s="237">
        <f aca="true" t="shared" si="14" ref="Y19:Y57">IF(ISERROR(R19/X19-1),"         /0",IF(R19/X19&gt;5,"  *  ",(R19/X19-1)))</f>
        <v>-0.0359990120891418</v>
      </c>
    </row>
    <row r="20" spans="1:25" ht="19.5" customHeight="1">
      <c r="A20" s="250" t="s">
        <v>289</v>
      </c>
      <c r="B20" s="247">
        <v>713.4110000000001</v>
      </c>
      <c r="C20" s="245">
        <v>705.318</v>
      </c>
      <c r="D20" s="246">
        <v>0</v>
      </c>
      <c r="E20" s="245">
        <v>83.266</v>
      </c>
      <c r="F20" s="246">
        <f t="shared" si="8"/>
        <v>1501.9950000000001</v>
      </c>
      <c r="G20" s="248">
        <f t="shared" si="9"/>
        <v>0.03436097467905725</v>
      </c>
      <c r="H20" s="247">
        <v>515.821</v>
      </c>
      <c r="I20" s="245">
        <v>1749.735</v>
      </c>
      <c r="J20" s="246">
        <v>77.559</v>
      </c>
      <c r="K20" s="245">
        <v>203.118</v>
      </c>
      <c r="L20" s="229">
        <f t="shared" si="10"/>
        <v>2546.233</v>
      </c>
      <c r="M20" s="249">
        <f t="shared" si="3"/>
        <v>-0.4101109364304052</v>
      </c>
      <c r="N20" s="247">
        <v>3423.3579999999993</v>
      </c>
      <c r="O20" s="245">
        <v>5721.874</v>
      </c>
      <c r="P20" s="246">
        <v>45.357</v>
      </c>
      <c r="Q20" s="245">
        <v>328.374</v>
      </c>
      <c r="R20" s="246">
        <f t="shared" si="11"/>
        <v>9518.963</v>
      </c>
      <c r="S20" s="248">
        <f t="shared" si="12"/>
        <v>0.03367263660885948</v>
      </c>
      <c r="T20" s="251">
        <v>3286.701</v>
      </c>
      <c r="U20" s="245">
        <v>10205.482999999997</v>
      </c>
      <c r="V20" s="246">
        <v>77.559</v>
      </c>
      <c r="W20" s="245">
        <v>692.115</v>
      </c>
      <c r="X20" s="246">
        <f t="shared" si="13"/>
        <v>14261.857999999997</v>
      </c>
      <c r="Y20" s="244">
        <f t="shared" si="14"/>
        <v>-0.33255800190970897</v>
      </c>
    </row>
    <row r="21" spans="1:25" ht="19.5" customHeight="1">
      <c r="A21" s="250" t="s">
        <v>291</v>
      </c>
      <c r="B21" s="247">
        <v>811.4870000000001</v>
      </c>
      <c r="C21" s="245">
        <v>570.701</v>
      </c>
      <c r="D21" s="246">
        <v>0</v>
      </c>
      <c r="E21" s="245">
        <v>53.367</v>
      </c>
      <c r="F21" s="246">
        <f t="shared" si="8"/>
        <v>1435.555</v>
      </c>
      <c r="G21" s="248">
        <f t="shared" si="9"/>
        <v>0.03284103409491645</v>
      </c>
      <c r="H21" s="247">
        <v>358.62699999999995</v>
      </c>
      <c r="I21" s="245">
        <v>438.03000000000003</v>
      </c>
      <c r="J21" s="246"/>
      <c r="K21" s="245">
        <v>34.304</v>
      </c>
      <c r="L21" s="246">
        <f t="shared" si="10"/>
        <v>830.9609999999999</v>
      </c>
      <c r="M21" s="249">
        <f t="shared" si="3"/>
        <v>0.7275840863770986</v>
      </c>
      <c r="N21" s="247">
        <v>3443.5699999999997</v>
      </c>
      <c r="O21" s="245">
        <v>4218.474</v>
      </c>
      <c r="P21" s="246">
        <v>0.065</v>
      </c>
      <c r="Q21" s="245">
        <v>79.145</v>
      </c>
      <c r="R21" s="246">
        <f t="shared" si="11"/>
        <v>7741.254</v>
      </c>
      <c r="S21" s="248">
        <f t="shared" si="12"/>
        <v>0.027384120816404046</v>
      </c>
      <c r="T21" s="251">
        <v>2034.975</v>
      </c>
      <c r="U21" s="245">
        <v>2578.1250000000005</v>
      </c>
      <c r="V21" s="246"/>
      <c r="W21" s="245">
        <v>55.036</v>
      </c>
      <c r="X21" s="246">
        <f t="shared" si="13"/>
        <v>4668.136</v>
      </c>
      <c r="Y21" s="244">
        <f t="shared" si="14"/>
        <v>0.6583180095866956</v>
      </c>
    </row>
    <row r="22" spans="1:25" ht="19.5" customHeight="1">
      <c r="A22" s="250" t="s">
        <v>288</v>
      </c>
      <c r="B22" s="247">
        <v>822.4549999999999</v>
      </c>
      <c r="C22" s="245">
        <v>553.18</v>
      </c>
      <c r="D22" s="246">
        <v>0</v>
      </c>
      <c r="E22" s="245">
        <v>16.132</v>
      </c>
      <c r="F22" s="229">
        <f t="shared" si="8"/>
        <v>1391.7669999999998</v>
      </c>
      <c r="G22" s="248">
        <f t="shared" si="9"/>
        <v>0.03183930082733129</v>
      </c>
      <c r="H22" s="247">
        <v>625.5740000000001</v>
      </c>
      <c r="I22" s="245">
        <v>426.17600000000004</v>
      </c>
      <c r="J22" s="246">
        <v>0</v>
      </c>
      <c r="K22" s="245">
        <v>0</v>
      </c>
      <c r="L22" s="246">
        <f t="shared" si="10"/>
        <v>1051.75</v>
      </c>
      <c r="M22" s="249" t="s">
        <v>50</v>
      </c>
      <c r="N22" s="247">
        <v>4517.582</v>
      </c>
      <c r="O22" s="245">
        <v>3078.122000000001</v>
      </c>
      <c r="P22" s="246">
        <v>44.991</v>
      </c>
      <c r="Q22" s="245">
        <v>151.735</v>
      </c>
      <c r="R22" s="246">
        <f t="shared" si="11"/>
        <v>7792.430000000001</v>
      </c>
      <c r="S22" s="248">
        <f t="shared" si="12"/>
        <v>0.027565152179914447</v>
      </c>
      <c r="T22" s="251">
        <v>3451.0589999999993</v>
      </c>
      <c r="U22" s="245">
        <v>2730.731</v>
      </c>
      <c r="V22" s="246">
        <v>0</v>
      </c>
      <c r="W22" s="245">
        <v>11.004</v>
      </c>
      <c r="X22" s="246">
        <f t="shared" si="13"/>
        <v>6192.793999999999</v>
      </c>
      <c r="Y22" s="244">
        <f t="shared" si="14"/>
        <v>0.25830602471194797</v>
      </c>
    </row>
    <row r="23" spans="1:25" ht="19.5" customHeight="1">
      <c r="A23" s="250" t="s">
        <v>290</v>
      </c>
      <c r="B23" s="247">
        <v>628.383</v>
      </c>
      <c r="C23" s="245">
        <v>155.196</v>
      </c>
      <c r="D23" s="246">
        <v>0</v>
      </c>
      <c r="E23" s="245">
        <v>309.344</v>
      </c>
      <c r="F23" s="246">
        <f t="shared" si="8"/>
        <v>1092.923</v>
      </c>
      <c r="G23" s="248">
        <f t="shared" si="9"/>
        <v>0.025002679455763357</v>
      </c>
      <c r="H23" s="247">
        <v>843.942</v>
      </c>
      <c r="I23" s="245">
        <v>318.05199999999996</v>
      </c>
      <c r="J23" s="246"/>
      <c r="K23" s="245">
        <v>42.366</v>
      </c>
      <c r="L23" s="246">
        <f t="shared" si="10"/>
        <v>1204.36</v>
      </c>
      <c r="M23" s="249">
        <f aca="true" t="shared" si="15" ref="M23:M38">IF(ISERROR(F23/L23-1),"         /0",(F23/L23-1))</f>
        <v>-0.09252798166661125</v>
      </c>
      <c r="N23" s="247">
        <v>3921.959</v>
      </c>
      <c r="O23" s="245">
        <v>1163.906</v>
      </c>
      <c r="P23" s="246"/>
      <c r="Q23" s="245">
        <v>771.3180000000001</v>
      </c>
      <c r="R23" s="246">
        <f t="shared" si="11"/>
        <v>5857.183</v>
      </c>
      <c r="S23" s="248">
        <f t="shared" si="12"/>
        <v>0.020719357214708096</v>
      </c>
      <c r="T23" s="251">
        <v>4359.245</v>
      </c>
      <c r="U23" s="245">
        <v>1605.999</v>
      </c>
      <c r="V23" s="246"/>
      <c r="W23" s="245">
        <v>337.634</v>
      </c>
      <c r="X23" s="246">
        <f t="shared" si="13"/>
        <v>6302.878</v>
      </c>
      <c r="Y23" s="244">
        <f t="shared" si="14"/>
        <v>-0.07071293463081463</v>
      </c>
    </row>
    <row r="24" spans="1:25" ht="19.5" customHeight="1">
      <c r="A24" s="250" t="s">
        <v>355</v>
      </c>
      <c r="B24" s="247">
        <v>0.024</v>
      </c>
      <c r="C24" s="245">
        <v>619.8430000000001</v>
      </c>
      <c r="D24" s="246">
        <v>0</v>
      </c>
      <c r="E24" s="245">
        <v>0</v>
      </c>
      <c r="F24" s="246">
        <f t="shared" si="8"/>
        <v>619.8670000000001</v>
      </c>
      <c r="G24" s="248">
        <f t="shared" si="9"/>
        <v>0.014180629290632248</v>
      </c>
      <c r="H24" s="247">
        <v>0.017</v>
      </c>
      <c r="I24" s="245">
        <v>513.996</v>
      </c>
      <c r="J24" s="246"/>
      <c r="K24" s="245">
        <v>19.799</v>
      </c>
      <c r="L24" s="246">
        <f t="shared" si="10"/>
        <v>533.812</v>
      </c>
      <c r="M24" s="249">
        <f t="shared" si="15"/>
        <v>0.16120844042471894</v>
      </c>
      <c r="N24" s="247">
        <v>45.193</v>
      </c>
      <c r="O24" s="245">
        <v>3197.0400000000004</v>
      </c>
      <c r="P24" s="246"/>
      <c r="Q24" s="245">
        <v>90.645</v>
      </c>
      <c r="R24" s="246">
        <f t="shared" si="11"/>
        <v>3332.8780000000006</v>
      </c>
      <c r="S24" s="248">
        <f t="shared" si="12"/>
        <v>0.011789812583120913</v>
      </c>
      <c r="T24" s="251">
        <v>6.666</v>
      </c>
      <c r="U24" s="245">
        <v>3749.709</v>
      </c>
      <c r="V24" s="246"/>
      <c r="W24" s="245">
        <v>89.09100000000001</v>
      </c>
      <c r="X24" s="246">
        <f t="shared" si="13"/>
        <v>3845.466</v>
      </c>
      <c r="Y24" s="244">
        <f t="shared" si="14"/>
        <v>-0.13329671878518734</v>
      </c>
    </row>
    <row r="25" spans="1:25" ht="19.5" customHeight="1">
      <c r="A25" s="250" t="s">
        <v>295</v>
      </c>
      <c r="B25" s="247">
        <v>378.708</v>
      </c>
      <c r="C25" s="245">
        <v>166.056</v>
      </c>
      <c r="D25" s="246">
        <v>0</v>
      </c>
      <c r="E25" s="245">
        <v>0</v>
      </c>
      <c r="F25" s="246">
        <f>SUM(B25:E25)</f>
        <v>544.764</v>
      </c>
      <c r="G25" s="248">
        <f>F25/$F$9</f>
        <v>0.012462506206786269</v>
      </c>
      <c r="H25" s="247">
        <v>333.617</v>
      </c>
      <c r="I25" s="245">
        <v>252.832</v>
      </c>
      <c r="J25" s="246"/>
      <c r="K25" s="245"/>
      <c r="L25" s="246">
        <f>SUM(H25:K25)</f>
        <v>586.4490000000001</v>
      </c>
      <c r="M25" s="249">
        <f>IF(ISERROR(F25/L25-1),"         /0",(F25/L25-1))</f>
        <v>-0.07108034969792776</v>
      </c>
      <c r="N25" s="247">
        <v>1778.1040000000003</v>
      </c>
      <c r="O25" s="245">
        <v>1140.42</v>
      </c>
      <c r="P25" s="246"/>
      <c r="Q25" s="245"/>
      <c r="R25" s="246">
        <f>SUM(N25:Q25)</f>
        <v>2918.5240000000003</v>
      </c>
      <c r="S25" s="248">
        <f>R25/$R$9</f>
        <v>0.010324065561157768</v>
      </c>
      <c r="T25" s="251">
        <v>1758.297</v>
      </c>
      <c r="U25" s="245">
        <v>1598.5390000000002</v>
      </c>
      <c r="V25" s="246"/>
      <c r="W25" s="245"/>
      <c r="X25" s="246">
        <f>SUM(T25:W25)</f>
        <v>3356.8360000000002</v>
      </c>
      <c r="Y25" s="244">
        <f>IF(ISERROR(R25/X25-1),"         /0",IF(R25/X25&gt;5,"  *  ",(R25/X25-1)))</f>
        <v>-0.13057295620042197</v>
      </c>
    </row>
    <row r="26" spans="1:25" ht="19.5" customHeight="1">
      <c r="A26" s="250" t="s">
        <v>292</v>
      </c>
      <c r="B26" s="247">
        <v>169.378</v>
      </c>
      <c r="C26" s="245">
        <v>312.806</v>
      </c>
      <c r="D26" s="246">
        <v>0</v>
      </c>
      <c r="E26" s="245">
        <v>0</v>
      </c>
      <c r="F26" s="246">
        <f t="shared" si="8"/>
        <v>482.18399999999997</v>
      </c>
      <c r="G26" s="248">
        <f t="shared" si="9"/>
        <v>0.011030870418774057</v>
      </c>
      <c r="H26" s="247">
        <v>298.424</v>
      </c>
      <c r="I26" s="245">
        <v>473.526</v>
      </c>
      <c r="J26" s="246"/>
      <c r="K26" s="245">
        <v>31.358</v>
      </c>
      <c r="L26" s="246">
        <f t="shared" si="10"/>
        <v>803.308</v>
      </c>
      <c r="M26" s="249">
        <f t="shared" si="15"/>
        <v>-0.39975202537507415</v>
      </c>
      <c r="N26" s="247">
        <v>890.7099999999999</v>
      </c>
      <c r="O26" s="245">
        <v>2331.35</v>
      </c>
      <c r="P26" s="246"/>
      <c r="Q26" s="245">
        <v>54.292</v>
      </c>
      <c r="R26" s="246">
        <f t="shared" si="11"/>
        <v>3276.352</v>
      </c>
      <c r="S26" s="248">
        <f t="shared" si="12"/>
        <v>0.01158985598522759</v>
      </c>
      <c r="T26" s="251">
        <v>1259.135</v>
      </c>
      <c r="U26" s="245">
        <v>2257.792</v>
      </c>
      <c r="V26" s="246"/>
      <c r="W26" s="245">
        <v>146.68</v>
      </c>
      <c r="X26" s="246">
        <f t="shared" si="13"/>
        <v>3663.6069999999995</v>
      </c>
      <c r="Y26" s="244">
        <f t="shared" si="14"/>
        <v>-0.10570320451948034</v>
      </c>
    </row>
    <row r="27" spans="1:25" ht="19.5" customHeight="1">
      <c r="A27" s="250" t="s">
        <v>296</v>
      </c>
      <c r="B27" s="247">
        <v>72.042</v>
      </c>
      <c r="C27" s="245">
        <v>213.34599999999998</v>
      </c>
      <c r="D27" s="246">
        <v>0</v>
      </c>
      <c r="E27" s="245">
        <v>0</v>
      </c>
      <c r="F27" s="246">
        <f t="shared" si="8"/>
        <v>285.388</v>
      </c>
      <c r="G27" s="248">
        <f t="shared" si="9"/>
        <v>0.006528789937188066</v>
      </c>
      <c r="H27" s="247">
        <v>96.974</v>
      </c>
      <c r="I27" s="245">
        <v>309.205</v>
      </c>
      <c r="J27" s="246"/>
      <c r="K27" s="245"/>
      <c r="L27" s="246">
        <f t="shared" si="10"/>
        <v>406.179</v>
      </c>
      <c r="M27" s="249">
        <f t="shared" si="15"/>
        <v>-0.29738366582221143</v>
      </c>
      <c r="N27" s="247">
        <v>430.4199999999999</v>
      </c>
      <c r="O27" s="245">
        <v>2568.723</v>
      </c>
      <c r="P27" s="246"/>
      <c r="Q27" s="245">
        <v>43.173</v>
      </c>
      <c r="R27" s="246">
        <f t="shared" si="11"/>
        <v>3042.316</v>
      </c>
      <c r="S27" s="248">
        <f t="shared" si="12"/>
        <v>0.010761970722789756</v>
      </c>
      <c r="T27" s="251">
        <v>532.336</v>
      </c>
      <c r="U27" s="245">
        <v>3002.6199999999994</v>
      </c>
      <c r="V27" s="246"/>
      <c r="W27" s="245">
        <v>47.666</v>
      </c>
      <c r="X27" s="246">
        <f t="shared" si="13"/>
        <v>3582.6219999999994</v>
      </c>
      <c r="Y27" s="244">
        <f t="shared" si="14"/>
        <v>-0.15081300790315022</v>
      </c>
    </row>
    <row r="28" spans="1:25" ht="19.5" customHeight="1">
      <c r="A28" s="250" t="s">
        <v>300</v>
      </c>
      <c r="B28" s="247">
        <v>83.05600000000001</v>
      </c>
      <c r="C28" s="245">
        <v>48.966</v>
      </c>
      <c r="D28" s="246">
        <v>0</v>
      </c>
      <c r="E28" s="245">
        <v>7.524</v>
      </c>
      <c r="F28" s="246">
        <f t="shared" si="8"/>
        <v>139.54600000000002</v>
      </c>
      <c r="G28" s="248">
        <f t="shared" si="9"/>
        <v>0.0031923785182798366</v>
      </c>
      <c r="H28" s="247">
        <v>82.171</v>
      </c>
      <c r="I28" s="245">
        <v>4.5</v>
      </c>
      <c r="J28" s="246">
        <v>0</v>
      </c>
      <c r="K28" s="245"/>
      <c r="L28" s="246">
        <f t="shared" si="10"/>
        <v>86.671</v>
      </c>
      <c r="M28" s="249">
        <f t="shared" si="15"/>
        <v>0.6100656505636257</v>
      </c>
      <c r="N28" s="247">
        <v>339.47700000000003</v>
      </c>
      <c r="O28" s="245">
        <v>103.506</v>
      </c>
      <c r="P28" s="246">
        <v>0</v>
      </c>
      <c r="Q28" s="245">
        <v>30.011000000000003</v>
      </c>
      <c r="R28" s="246">
        <f t="shared" si="11"/>
        <v>472.9940000000001</v>
      </c>
      <c r="S28" s="248">
        <f t="shared" si="12"/>
        <v>0.0016731817405079613</v>
      </c>
      <c r="T28" s="251">
        <v>704.315</v>
      </c>
      <c r="U28" s="245">
        <v>61.745999999999995</v>
      </c>
      <c r="V28" s="246">
        <v>0</v>
      </c>
      <c r="W28" s="245">
        <v>16.15</v>
      </c>
      <c r="X28" s="246">
        <f t="shared" si="13"/>
        <v>782.211</v>
      </c>
      <c r="Y28" s="244">
        <f t="shared" si="14"/>
        <v>-0.3953114952359401</v>
      </c>
    </row>
    <row r="29" spans="1:25" ht="19.5" customHeight="1">
      <c r="A29" s="250" t="s">
        <v>297</v>
      </c>
      <c r="B29" s="247">
        <v>8.17</v>
      </c>
      <c r="C29" s="245">
        <v>2.169</v>
      </c>
      <c r="D29" s="246">
        <v>0</v>
      </c>
      <c r="E29" s="245">
        <v>99.521</v>
      </c>
      <c r="F29" s="246">
        <f t="shared" si="8"/>
        <v>109.86</v>
      </c>
      <c r="G29" s="248">
        <f t="shared" si="9"/>
        <v>0.002513255156136491</v>
      </c>
      <c r="H29" s="247">
        <v>12.462</v>
      </c>
      <c r="I29" s="245">
        <v>3.423</v>
      </c>
      <c r="J29" s="246"/>
      <c r="K29" s="245">
        <v>29.148</v>
      </c>
      <c r="L29" s="246">
        <f t="shared" si="10"/>
        <v>45.033</v>
      </c>
      <c r="M29" s="249">
        <f t="shared" si="15"/>
        <v>1.4395443341549528</v>
      </c>
      <c r="N29" s="247">
        <v>75.563</v>
      </c>
      <c r="O29" s="245">
        <v>5.239</v>
      </c>
      <c r="P29" s="246"/>
      <c r="Q29" s="245">
        <v>418.47299999999996</v>
      </c>
      <c r="R29" s="246">
        <f t="shared" si="11"/>
        <v>499.275</v>
      </c>
      <c r="S29" s="248">
        <f t="shared" si="12"/>
        <v>0.0017661488591654698</v>
      </c>
      <c r="T29" s="251">
        <v>64.123</v>
      </c>
      <c r="U29" s="245">
        <v>39.96900000000001</v>
      </c>
      <c r="V29" s="246"/>
      <c r="W29" s="245">
        <v>155.44</v>
      </c>
      <c r="X29" s="246">
        <f t="shared" si="13"/>
        <v>259.53200000000004</v>
      </c>
      <c r="Y29" s="244">
        <f t="shared" si="14"/>
        <v>0.9237512137231629</v>
      </c>
    </row>
    <row r="30" spans="1:25" ht="19.5" customHeight="1">
      <c r="A30" s="250" t="s">
        <v>299</v>
      </c>
      <c r="B30" s="247">
        <v>0</v>
      </c>
      <c r="C30" s="245">
        <v>0</v>
      </c>
      <c r="D30" s="246">
        <v>0</v>
      </c>
      <c r="E30" s="245">
        <v>96.77000000000001</v>
      </c>
      <c r="F30" s="246">
        <f t="shared" si="8"/>
        <v>96.77000000000001</v>
      </c>
      <c r="G30" s="248">
        <f t="shared" si="9"/>
        <v>0.002213796663565704</v>
      </c>
      <c r="H30" s="247">
        <v>9.901</v>
      </c>
      <c r="I30" s="245">
        <v>36.145</v>
      </c>
      <c r="J30" s="246">
        <v>0</v>
      </c>
      <c r="K30" s="245">
        <v>38.833999999999996</v>
      </c>
      <c r="L30" s="246">
        <f t="shared" si="10"/>
        <v>84.88</v>
      </c>
      <c r="M30" s="249">
        <f t="shared" si="15"/>
        <v>0.14008011310084845</v>
      </c>
      <c r="N30" s="247">
        <v>11.716000000000001</v>
      </c>
      <c r="O30" s="245">
        <v>23.804000000000002</v>
      </c>
      <c r="P30" s="246">
        <v>0</v>
      </c>
      <c r="Q30" s="245">
        <v>411.698</v>
      </c>
      <c r="R30" s="246">
        <f t="shared" si="11"/>
        <v>447.21799999999996</v>
      </c>
      <c r="S30" s="248">
        <f t="shared" si="12"/>
        <v>0.0015820010224791208</v>
      </c>
      <c r="T30" s="251">
        <v>30.817</v>
      </c>
      <c r="U30" s="245">
        <v>39.455000000000005</v>
      </c>
      <c r="V30" s="246">
        <v>0</v>
      </c>
      <c r="W30" s="245">
        <v>113.493</v>
      </c>
      <c r="X30" s="246">
        <f t="shared" si="13"/>
        <v>183.765</v>
      </c>
      <c r="Y30" s="244">
        <f t="shared" si="14"/>
        <v>1.4336407912279268</v>
      </c>
    </row>
    <row r="31" spans="1:25" ht="19.5" customHeight="1">
      <c r="A31" s="250" t="s">
        <v>293</v>
      </c>
      <c r="B31" s="247">
        <v>27.904</v>
      </c>
      <c r="C31" s="245">
        <v>48.352000000000004</v>
      </c>
      <c r="D31" s="246">
        <v>0</v>
      </c>
      <c r="E31" s="245">
        <v>0</v>
      </c>
      <c r="F31" s="246">
        <f t="shared" si="8"/>
        <v>76.256</v>
      </c>
      <c r="G31" s="248">
        <f t="shared" si="9"/>
        <v>0.001744500138233609</v>
      </c>
      <c r="H31" s="247">
        <v>20.249000000000002</v>
      </c>
      <c r="I31" s="245">
        <v>72.00800000000001</v>
      </c>
      <c r="J31" s="246"/>
      <c r="K31" s="245"/>
      <c r="L31" s="246">
        <f t="shared" si="10"/>
        <v>92.257</v>
      </c>
      <c r="M31" s="249">
        <f>IF(ISERROR(F31/L31-1),"         /0",(F31/L31-1))</f>
        <v>-0.17343941381141814</v>
      </c>
      <c r="N31" s="247">
        <v>328.996</v>
      </c>
      <c r="O31" s="245">
        <v>253.635</v>
      </c>
      <c r="P31" s="246"/>
      <c r="Q31" s="245"/>
      <c r="R31" s="246">
        <f t="shared" si="11"/>
        <v>582.631</v>
      </c>
      <c r="S31" s="248">
        <f t="shared" si="12"/>
        <v>0.002061014623132416</v>
      </c>
      <c r="T31" s="251">
        <v>215.35400000000004</v>
      </c>
      <c r="U31" s="245">
        <v>631.2890000000001</v>
      </c>
      <c r="V31" s="246"/>
      <c r="W31" s="245"/>
      <c r="X31" s="246">
        <f t="shared" si="13"/>
        <v>846.6430000000001</v>
      </c>
      <c r="Y31" s="244">
        <f t="shared" si="14"/>
        <v>-0.3118339134676601</v>
      </c>
    </row>
    <row r="32" spans="1:25" ht="19.5" customHeight="1" thickBot="1">
      <c r="A32" s="250" t="s">
        <v>267</v>
      </c>
      <c r="B32" s="247">
        <v>348.15200000000004</v>
      </c>
      <c r="C32" s="245">
        <v>312.494</v>
      </c>
      <c r="D32" s="246">
        <v>18.11</v>
      </c>
      <c r="E32" s="245">
        <v>119.108</v>
      </c>
      <c r="F32" s="246">
        <f t="shared" si="8"/>
        <v>797.864</v>
      </c>
      <c r="G32" s="248">
        <f t="shared" si="9"/>
        <v>0.018252647113559853</v>
      </c>
      <c r="H32" s="247">
        <v>320.84799999999996</v>
      </c>
      <c r="I32" s="245">
        <v>363.808</v>
      </c>
      <c r="J32" s="246">
        <v>0</v>
      </c>
      <c r="K32" s="245">
        <v>52.918000000000006</v>
      </c>
      <c r="L32" s="246">
        <f t="shared" si="10"/>
        <v>737.574</v>
      </c>
      <c r="M32" s="249">
        <f t="shared" si="15"/>
        <v>0.0817409507385023</v>
      </c>
      <c r="N32" s="247">
        <v>2363.574</v>
      </c>
      <c r="O32" s="245">
        <v>1872.0590000000002</v>
      </c>
      <c r="P32" s="246">
        <v>378.0230000000001</v>
      </c>
      <c r="Q32" s="245">
        <v>497.4769999999999</v>
      </c>
      <c r="R32" s="246">
        <f t="shared" si="11"/>
        <v>5111.133</v>
      </c>
      <c r="S32" s="248">
        <f t="shared" si="12"/>
        <v>0.018080259810711503</v>
      </c>
      <c r="T32" s="251">
        <v>2670.868</v>
      </c>
      <c r="U32" s="245">
        <v>1514.0409999999997</v>
      </c>
      <c r="V32" s="246">
        <v>0.192</v>
      </c>
      <c r="W32" s="245">
        <v>351.01899999999995</v>
      </c>
      <c r="X32" s="246">
        <f t="shared" si="13"/>
        <v>4536.12</v>
      </c>
      <c r="Y32" s="244">
        <f t="shared" si="14"/>
        <v>0.12676318086823102</v>
      </c>
    </row>
    <row r="33" spans="1:25" s="236" customFormat="1" ht="19.5" customHeight="1">
      <c r="A33" s="243" t="s">
        <v>59</v>
      </c>
      <c r="B33" s="240">
        <f>SUM(B34:B42)</f>
        <v>1993.3959999999997</v>
      </c>
      <c r="C33" s="239">
        <f>SUM(C34:C42)</f>
        <v>1680.977</v>
      </c>
      <c r="D33" s="238">
        <f>SUM(D34:D42)</f>
        <v>0</v>
      </c>
      <c r="E33" s="239">
        <f>SUM(E34:E42)</f>
        <v>0</v>
      </c>
      <c r="F33" s="238">
        <f t="shared" si="8"/>
        <v>3674.3729999999996</v>
      </c>
      <c r="G33" s="241">
        <f t="shared" si="9"/>
        <v>0.08405822763352182</v>
      </c>
      <c r="H33" s="240">
        <f>SUM(H34:H42)</f>
        <v>2869.2619999999997</v>
      </c>
      <c r="I33" s="310">
        <f>SUM(I34:I42)</f>
        <v>1446.761</v>
      </c>
      <c r="J33" s="238">
        <f>SUM(J34:J42)</f>
        <v>132.872</v>
      </c>
      <c r="K33" s="239">
        <f>SUM(K34:K42)</f>
        <v>3.679</v>
      </c>
      <c r="L33" s="238">
        <f t="shared" si="10"/>
        <v>4452.574</v>
      </c>
      <c r="M33" s="242">
        <f t="shared" si="15"/>
        <v>-0.17477553433137782</v>
      </c>
      <c r="N33" s="240">
        <f>SUM(N34:N42)</f>
        <v>11455.957000000002</v>
      </c>
      <c r="O33" s="239">
        <f>SUM(O34:O42)</f>
        <v>8507.731</v>
      </c>
      <c r="P33" s="238">
        <f>SUM(P34:P42)</f>
        <v>1451.2810000000002</v>
      </c>
      <c r="Q33" s="239">
        <f>SUM(Q34:Q42)</f>
        <v>283.258</v>
      </c>
      <c r="R33" s="238">
        <f t="shared" si="11"/>
        <v>21698.227000000003</v>
      </c>
      <c r="S33" s="241">
        <f t="shared" si="12"/>
        <v>0.07675589376989314</v>
      </c>
      <c r="T33" s="240">
        <f>SUM(T34:T42)</f>
        <v>16839.815</v>
      </c>
      <c r="U33" s="239">
        <f>SUM(U34:U42)</f>
        <v>7838.647</v>
      </c>
      <c r="V33" s="238">
        <f>SUM(V34:V42)</f>
        <v>285.78400000000005</v>
      </c>
      <c r="W33" s="239">
        <f>SUM(W34:W42)</f>
        <v>157.451</v>
      </c>
      <c r="X33" s="238">
        <f t="shared" si="13"/>
        <v>25121.697</v>
      </c>
      <c r="Y33" s="237">
        <f t="shared" si="14"/>
        <v>-0.13627542757163247</v>
      </c>
    </row>
    <row r="34" spans="1:25" ht="19.5" customHeight="1">
      <c r="A34" s="250" t="s">
        <v>356</v>
      </c>
      <c r="B34" s="247">
        <v>948.048</v>
      </c>
      <c r="C34" s="245">
        <v>0</v>
      </c>
      <c r="D34" s="246">
        <v>0</v>
      </c>
      <c r="E34" s="245">
        <v>0</v>
      </c>
      <c r="F34" s="246">
        <f t="shared" si="8"/>
        <v>948.048</v>
      </c>
      <c r="G34" s="248">
        <f t="shared" si="9"/>
        <v>0.021688389989667652</v>
      </c>
      <c r="H34" s="247">
        <v>1862.679</v>
      </c>
      <c r="I34" s="293">
        <v>44.916</v>
      </c>
      <c r="J34" s="246">
        <v>132.872</v>
      </c>
      <c r="K34" s="245"/>
      <c r="L34" s="246">
        <f t="shared" si="10"/>
        <v>2040.467</v>
      </c>
      <c r="M34" s="249">
        <f t="shared" si="15"/>
        <v>-0.5353769504726125</v>
      </c>
      <c r="N34" s="247">
        <v>5584.323</v>
      </c>
      <c r="O34" s="245">
        <v>161.255</v>
      </c>
      <c r="P34" s="246"/>
      <c r="Q34" s="245"/>
      <c r="R34" s="246">
        <f t="shared" si="11"/>
        <v>5745.578</v>
      </c>
      <c r="S34" s="248">
        <f t="shared" si="12"/>
        <v>0.020324562675772317</v>
      </c>
      <c r="T34" s="247">
        <v>10339.712999999998</v>
      </c>
      <c r="U34" s="245">
        <v>117.248</v>
      </c>
      <c r="V34" s="246">
        <v>132.872</v>
      </c>
      <c r="W34" s="245"/>
      <c r="X34" s="229">
        <f t="shared" si="13"/>
        <v>10589.832999999997</v>
      </c>
      <c r="Y34" s="244">
        <f t="shared" si="14"/>
        <v>-0.45744394647205466</v>
      </c>
    </row>
    <row r="35" spans="1:25" ht="19.5" customHeight="1">
      <c r="A35" s="250" t="s">
        <v>302</v>
      </c>
      <c r="B35" s="247">
        <v>218.361</v>
      </c>
      <c r="C35" s="245">
        <v>716.152</v>
      </c>
      <c r="D35" s="246">
        <v>0</v>
      </c>
      <c r="E35" s="245">
        <v>0</v>
      </c>
      <c r="F35" s="246">
        <f t="shared" si="8"/>
        <v>934.513</v>
      </c>
      <c r="G35" s="248">
        <f t="shared" si="9"/>
        <v>0.02137875128096287</v>
      </c>
      <c r="H35" s="247">
        <v>240.88</v>
      </c>
      <c r="I35" s="293">
        <v>593.334</v>
      </c>
      <c r="J35" s="246">
        <v>0</v>
      </c>
      <c r="K35" s="245"/>
      <c r="L35" s="246">
        <f t="shared" si="10"/>
        <v>834.2139999999999</v>
      </c>
      <c r="M35" s="249">
        <f t="shared" si="15"/>
        <v>0.12023173909812113</v>
      </c>
      <c r="N35" s="247">
        <v>1504.1390000000001</v>
      </c>
      <c r="O35" s="245">
        <v>3559.9829999999997</v>
      </c>
      <c r="P35" s="246">
        <v>0</v>
      </c>
      <c r="Q35" s="245"/>
      <c r="R35" s="246">
        <f t="shared" si="11"/>
        <v>5064.121999999999</v>
      </c>
      <c r="S35" s="248">
        <f t="shared" si="12"/>
        <v>0.01791396183060389</v>
      </c>
      <c r="T35" s="247">
        <v>1590.5030000000002</v>
      </c>
      <c r="U35" s="245">
        <v>3491.482</v>
      </c>
      <c r="V35" s="246">
        <v>0</v>
      </c>
      <c r="W35" s="245"/>
      <c r="X35" s="229">
        <f t="shared" si="13"/>
        <v>5081.985000000001</v>
      </c>
      <c r="Y35" s="244">
        <f t="shared" si="14"/>
        <v>-0.003514965116977131</v>
      </c>
    </row>
    <row r="36" spans="1:25" ht="19.5" customHeight="1">
      <c r="A36" s="250" t="s">
        <v>357</v>
      </c>
      <c r="B36" s="247">
        <v>355.019</v>
      </c>
      <c r="C36" s="245">
        <v>189.767</v>
      </c>
      <c r="D36" s="246">
        <v>0</v>
      </c>
      <c r="E36" s="245">
        <v>0</v>
      </c>
      <c r="F36" s="229">
        <f t="shared" si="8"/>
        <v>544.7860000000001</v>
      </c>
      <c r="G36" s="248">
        <f t="shared" si="9"/>
        <v>0.012463009498370424</v>
      </c>
      <c r="H36" s="247">
        <v>256.102</v>
      </c>
      <c r="I36" s="293">
        <v>147.445</v>
      </c>
      <c r="J36" s="246"/>
      <c r="K36" s="245"/>
      <c r="L36" s="229">
        <f t="shared" si="10"/>
        <v>403.54699999999997</v>
      </c>
      <c r="M36" s="249">
        <f t="shared" si="15"/>
        <v>0.3499939288360465</v>
      </c>
      <c r="N36" s="247">
        <v>1697.7549999999999</v>
      </c>
      <c r="O36" s="245">
        <v>869.318</v>
      </c>
      <c r="P36" s="246">
        <v>100.69</v>
      </c>
      <c r="Q36" s="245">
        <v>11.317</v>
      </c>
      <c r="R36" s="246">
        <f t="shared" si="11"/>
        <v>2679.08</v>
      </c>
      <c r="S36" s="248">
        <f t="shared" si="12"/>
        <v>0.009477049893571734</v>
      </c>
      <c r="T36" s="247">
        <v>1894.6349999999998</v>
      </c>
      <c r="U36" s="245">
        <v>905.5350000000001</v>
      </c>
      <c r="V36" s="246">
        <v>152.362</v>
      </c>
      <c r="W36" s="245">
        <v>12.477</v>
      </c>
      <c r="X36" s="229">
        <f t="shared" si="13"/>
        <v>2965.009</v>
      </c>
      <c r="Y36" s="244">
        <f t="shared" si="14"/>
        <v>-0.09643444589881522</v>
      </c>
    </row>
    <row r="37" spans="1:25" ht="19.5" customHeight="1">
      <c r="A37" s="250" t="s">
        <v>303</v>
      </c>
      <c r="B37" s="247">
        <v>111.018</v>
      </c>
      <c r="C37" s="245">
        <v>342.574</v>
      </c>
      <c r="D37" s="246">
        <v>0</v>
      </c>
      <c r="E37" s="245">
        <v>0</v>
      </c>
      <c r="F37" s="229">
        <f t="shared" si="8"/>
        <v>453.592</v>
      </c>
      <c r="G37" s="248">
        <f t="shared" si="9"/>
        <v>0.010376774374497208</v>
      </c>
      <c r="H37" s="247">
        <v>29.127</v>
      </c>
      <c r="I37" s="293">
        <v>183.602</v>
      </c>
      <c r="J37" s="246"/>
      <c r="K37" s="245">
        <v>3.679</v>
      </c>
      <c r="L37" s="229">
        <f t="shared" si="10"/>
        <v>216.40800000000002</v>
      </c>
      <c r="M37" s="249">
        <f t="shared" si="15"/>
        <v>1.0960038445898488</v>
      </c>
      <c r="N37" s="247">
        <v>553.404</v>
      </c>
      <c r="O37" s="245">
        <v>1614.0520000000001</v>
      </c>
      <c r="P37" s="246"/>
      <c r="Q37" s="245">
        <v>28.213</v>
      </c>
      <c r="R37" s="246">
        <f t="shared" si="11"/>
        <v>2195.6690000000003</v>
      </c>
      <c r="S37" s="248">
        <f t="shared" si="12"/>
        <v>0.0077670187761353735</v>
      </c>
      <c r="T37" s="247">
        <v>236.37400000000002</v>
      </c>
      <c r="U37" s="245">
        <v>1009.3259999999999</v>
      </c>
      <c r="V37" s="246"/>
      <c r="W37" s="245">
        <v>144.929</v>
      </c>
      <c r="X37" s="229">
        <f t="shared" si="13"/>
        <v>1390.629</v>
      </c>
      <c r="Y37" s="244">
        <f t="shared" si="14"/>
        <v>0.5789035033786873</v>
      </c>
    </row>
    <row r="38" spans="1:25" ht="19.5" customHeight="1">
      <c r="A38" s="250" t="s">
        <v>304</v>
      </c>
      <c r="B38" s="247">
        <v>10.168</v>
      </c>
      <c r="C38" s="245">
        <v>236.19199999999998</v>
      </c>
      <c r="D38" s="246">
        <v>0</v>
      </c>
      <c r="E38" s="245">
        <v>0</v>
      </c>
      <c r="F38" s="246">
        <f t="shared" si="8"/>
        <v>246.35999999999999</v>
      </c>
      <c r="G38" s="248">
        <f t="shared" si="9"/>
        <v>0.005635950666901383</v>
      </c>
      <c r="H38" s="247">
        <v>28.729</v>
      </c>
      <c r="I38" s="293">
        <v>216.29100000000003</v>
      </c>
      <c r="J38" s="246"/>
      <c r="K38" s="245"/>
      <c r="L38" s="246">
        <f t="shared" si="10"/>
        <v>245.02000000000004</v>
      </c>
      <c r="M38" s="249">
        <f t="shared" si="15"/>
        <v>0.0054689413109132445</v>
      </c>
      <c r="N38" s="247">
        <v>87.44100000000002</v>
      </c>
      <c r="O38" s="245">
        <v>1215.531</v>
      </c>
      <c r="P38" s="246"/>
      <c r="Q38" s="245"/>
      <c r="R38" s="246">
        <f t="shared" si="11"/>
        <v>1302.972</v>
      </c>
      <c r="S38" s="248">
        <f t="shared" si="12"/>
        <v>0.004609168316708328</v>
      </c>
      <c r="T38" s="247">
        <v>219.163</v>
      </c>
      <c r="U38" s="245">
        <v>1220.931</v>
      </c>
      <c r="V38" s="246"/>
      <c r="W38" s="245"/>
      <c r="X38" s="229">
        <f t="shared" si="13"/>
        <v>1440.094</v>
      </c>
      <c r="Y38" s="244">
        <f t="shared" si="14"/>
        <v>-0.09521739553112507</v>
      </c>
    </row>
    <row r="39" spans="1:25" ht="19.5" customHeight="1">
      <c r="A39" s="250" t="s">
        <v>307</v>
      </c>
      <c r="B39" s="247">
        <v>12.168</v>
      </c>
      <c r="C39" s="245">
        <v>113.11</v>
      </c>
      <c r="D39" s="246">
        <v>0</v>
      </c>
      <c r="E39" s="245">
        <v>0</v>
      </c>
      <c r="F39" s="246">
        <f>SUM(B39:E39)</f>
        <v>125.27799999999999</v>
      </c>
      <c r="G39" s="248">
        <f>F39/$F$9</f>
        <v>0.002865971049066697</v>
      </c>
      <c r="H39" s="247">
        <v>8.894</v>
      </c>
      <c r="I39" s="293">
        <v>91.958</v>
      </c>
      <c r="J39" s="246"/>
      <c r="K39" s="245"/>
      <c r="L39" s="246">
        <f>SUM(H39:K39)</f>
        <v>100.852</v>
      </c>
      <c r="M39" s="249">
        <f>IF(ISERROR(F39/L39-1),"         /0",(F39/L39-1))</f>
        <v>0.24219648593979293</v>
      </c>
      <c r="N39" s="247">
        <v>87.781</v>
      </c>
      <c r="O39" s="245">
        <v>639.1560000000001</v>
      </c>
      <c r="P39" s="246"/>
      <c r="Q39" s="245"/>
      <c r="R39" s="246">
        <f>SUM(N39:Q39)</f>
        <v>726.9370000000001</v>
      </c>
      <c r="S39" s="248">
        <f>R39/$R$9</f>
        <v>0.0025714865619852175</v>
      </c>
      <c r="T39" s="247">
        <v>79.997</v>
      </c>
      <c r="U39" s="245">
        <v>290.717</v>
      </c>
      <c r="V39" s="246"/>
      <c r="W39" s="245"/>
      <c r="X39" s="229">
        <f>SUM(T39:W39)</f>
        <v>370.714</v>
      </c>
      <c r="Y39" s="244">
        <f>IF(ISERROR(R39/X39-1),"         /0",IF(R39/X39&gt;5,"  *  ",(R39/X39-1)))</f>
        <v>0.9609105671757747</v>
      </c>
    </row>
    <row r="40" spans="1:25" ht="19.5" customHeight="1">
      <c r="A40" s="250" t="s">
        <v>305</v>
      </c>
      <c r="B40" s="247">
        <v>1.242</v>
      </c>
      <c r="C40" s="245">
        <v>55.1</v>
      </c>
      <c r="D40" s="246">
        <v>0</v>
      </c>
      <c r="E40" s="245">
        <v>0</v>
      </c>
      <c r="F40" s="246">
        <f t="shared" si="8"/>
        <v>56.342</v>
      </c>
      <c r="G40" s="248">
        <f t="shared" si="9"/>
        <v>0.0012889297470147659</v>
      </c>
      <c r="H40" s="247">
        <v>70.762</v>
      </c>
      <c r="I40" s="293">
        <v>117.655</v>
      </c>
      <c r="J40" s="246"/>
      <c r="K40" s="245"/>
      <c r="L40" s="246">
        <f t="shared" si="10"/>
        <v>188.417</v>
      </c>
      <c r="M40" s="249" t="s">
        <v>50</v>
      </c>
      <c r="N40" s="247">
        <v>38.193</v>
      </c>
      <c r="O40" s="245">
        <v>312.891</v>
      </c>
      <c r="P40" s="246"/>
      <c r="Q40" s="245"/>
      <c r="R40" s="246">
        <f t="shared" si="11"/>
        <v>351.084</v>
      </c>
      <c r="S40" s="248">
        <f t="shared" si="12"/>
        <v>0.0012419340164663759</v>
      </c>
      <c r="T40" s="247">
        <v>233.555</v>
      </c>
      <c r="U40" s="245">
        <v>567.775</v>
      </c>
      <c r="V40" s="246">
        <v>0</v>
      </c>
      <c r="W40" s="245"/>
      <c r="X40" s="229">
        <f t="shared" si="13"/>
        <v>801.3299999999999</v>
      </c>
      <c r="Y40" s="244">
        <f t="shared" si="14"/>
        <v>-0.5618733854966118</v>
      </c>
    </row>
    <row r="41" spans="1:25" ht="19.5" customHeight="1">
      <c r="A41" s="250" t="s">
        <v>306</v>
      </c>
      <c r="B41" s="247">
        <v>16.590999999999998</v>
      </c>
      <c r="C41" s="245">
        <v>28.082</v>
      </c>
      <c r="D41" s="246">
        <v>0</v>
      </c>
      <c r="E41" s="245">
        <v>0</v>
      </c>
      <c r="F41" s="246">
        <f t="shared" si="8"/>
        <v>44.673</v>
      </c>
      <c r="G41" s="248">
        <f t="shared" si="9"/>
        <v>0.001021979315402198</v>
      </c>
      <c r="H41" s="247">
        <v>16.067</v>
      </c>
      <c r="I41" s="293">
        <v>51.56</v>
      </c>
      <c r="J41" s="246">
        <v>0</v>
      </c>
      <c r="K41" s="245"/>
      <c r="L41" s="246">
        <f t="shared" si="10"/>
        <v>67.62700000000001</v>
      </c>
      <c r="M41" s="249" t="s">
        <v>50</v>
      </c>
      <c r="N41" s="247">
        <v>58.483000000000004</v>
      </c>
      <c r="O41" s="245">
        <v>135.54500000000002</v>
      </c>
      <c r="P41" s="246">
        <v>0</v>
      </c>
      <c r="Q41" s="245"/>
      <c r="R41" s="246">
        <f t="shared" si="11"/>
        <v>194.02800000000002</v>
      </c>
      <c r="S41" s="248">
        <f t="shared" si="12"/>
        <v>0.0006863598835234247</v>
      </c>
      <c r="T41" s="247">
        <v>78.554</v>
      </c>
      <c r="U41" s="245">
        <v>235.633</v>
      </c>
      <c r="V41" s="246">
        <v>0</v>
      </c>
      <c r="W41" s="245"/>
      <c r="X41" s="229">
        <f t="shared" si="13"/>
        <v>314.187</v>
      </c>
      <c r="Y41" s="244">
        <f t="shared" si="14"/>
        <v>-0.3824442131596788</v>
      </c>
    </row>
    <row r="42" spans="1:25" ht="19.5" customHeight="1" thickBot="1">
      <c r="A42" s="250" t="s">
        <v>267</v>
      </c>
      <c r="B42" s="247">
        <v>320.78100000000006</v>
      </c>
      <c r="C42" s="245">
        <v>0</v>
      </c>
      <c r="D42" s="246">
        <v>0</v>
      </c>
      <c r="E42" s="245">
        <v>0</v>
      </c>
      <c r="F42" s="466">
        <f t="shared" si="8"/>
        <v>320.78100000000006</v>
      </c>
      <c r="G42" s="248">
        <f t="shared" si="9"/>
        <v>0.007338471711638631</v>
      </c>
      <c r="H42" s="247">
        <v>356.02200000000005</v>
      </c>
      <c r="I42" s="293">
        <v>0</v>
      </c>
      <c r="J42" s="246">
        <v>0</v>
      </c>
      <c r="K42" s="245"/>
      <c r="L42" s="466">
        <f t="shared" si="10"/>
        <v>356.02200000000005</v>
      </c>
      <c r="M42" s="249">
        <f aca="true" t="shared" si="16" ref="M42:M57">IF(ISERROR(F42/L42-1),"         /0",(F42/L42-1))</f>
        <v>-0.09898545595496899</v>
      </c>
      <c r="N42" s="247">
        <v>1844.438</v>
      </c>
      <c r="O42" s="245">
        <v>0</v>
      </c>
      <c r="P42" s="246">
        <v>1350.5910000000001</v>
      </c>
      <c r="Q42" s="245">
        <v>243.72799999999998</v>
      </c>
      <c r="R42" s="246">
        <f t="shared" si="11"/>
        <v>3438.7570000000005</v>
      </c>
      <c r="S42" s="248">
        <f t="shared" si="12"/>
        <v>0.012164351815126482</v>
      </c>
      <c r="T42" s="247">
        <v>2167.320999999999</v>
      </c>
      <c r="U42" s="245">
        <v>0</v>
      </c>
      <c r="V42" s="246">
        <v>0.5499999999999999</v>
      </c>
      <c r="W42" s="245">
        <v>0.045000000000000005</v>
      </c>
      <c r="X42" s="229">
        <f t="shared" si="13"/>
        <v>2167.9159999999993</v>
      </c>
      <c r="Y42" s="244">
        <f t="shared" si="14"/>
        <v>0.5862039857632868</v>
      </c>
    </row>
    <row r="43" spans="1:25" s="236" customFormat="1" ht="19.5" customHeight="1">
      <c r="A43" s="243" t="s">
        <v>58</v>
      </c>
      <c r="B43" s="240">
        <f>SUM(B44:B51)</f>
        <v>2114.9629999999997</v>
      </c>
      <c r="C43" s="239">
        <f>SUM(C44:C51)</f>
        <v>1979.7410000000002</v>
      </c>
      <c r="D43" s="238">
        <f>SUM(D44:D51)</f>
        <v>41.010999999999996</v>
      </c>
      <c r="E43" s="239">
        <f>SUM(E44:E51)</f>
        <v>2.426</v>
      </c>
      <c r="F43" s="238">
        <f t="shared" si="8"/>
        <v>4138.1410000000005</v>
      </c>
      <c r="G43" s="241">
        <f t="shared" si="9"/>
        <v>0.0946677972425798</v>
      </c>
      <c r="H43" s="240">
        <f>SUM(H44:H51)</f>
        <v>2042.146</v>
      </c>
      <c r="I43" s="239">
        <f>SUM(I44:I51)</f>
        <v>1550.6470000000002</v>
      </c>
      <c r="J43" s="238">
        <f>SUM(J44:J51)</f>
        <v>1.3279999999999998</v>
      </c>
      <c r="K43" s="239">
        <f>SUM(K44:K51)</f>
        <v>91.22099999999999</v>
      </c>
      <c r="L43" s="238">
        <f t="shared" si="10"/>
        <v>3685.342</v>
      </c>
      <c r="M43" s="242">
        <f t="shared" si="16"/>
        <v>0.12286485216297449</v>
      </c>
      <c r="N43" s="240">
        <f>SUM(N44:N51)</f>
        <v>13995.688</v>
      </c>
      <c r="O43" s="239">
        <f>SUM(O44:O51)</f>
        <v>11705.603</v>
      </c>
      <c r="P43" s="238">
        <f>SUM(P44:P51)</f>
        <v>81.081</v>
      </c>
      <c r="Q43" s="239">
        <f>SUM(Q44:Q51)</f>
        <v>230.18699999999995</v>
      </c>
      <c r="R43" s="238">
        <f t="shared" si="11"/>
        <v>26012.558999999997</v>
      </c>
      <c r="S43" s="241">
        <f t="shared" si="12"/>
        <v>0.09201752821956732</v>
      </c>
      <c r="T43" s="240">
        <f>SUM(T44:T51)</f>
        <v>15050.532000000001</v>
      </c>
      <c r="U43" s="239">
        <f>SUM(U44:U51)</f>
        <v>10490.973999999998</v>
      </c>
      <c r="V43" s="238">
        <f>SUM(V44:V51)</f>
        <v>8.085999999999999</v>
      </c>
      <c r="W43" s="239">
        <f>SUM(W44:W51)</f>
        <v>553.653</v>
      </c>
      <c r="X43" s="238">
        <f t="shared" si="13"/>
        <v>26103.245</v>
      </c>
      <c r="Y43" s="237">
        <f t="shared" si="14"/>
        <v>-0.003474127450437736</v>
      </c>
    </row>
    <row r="44" spans="1:25" s="220" customFormat="1" ht="19.5" customHeight="1">
      <c r="A44" s="235" t="s">
        <v>312</v>
      </c>
      <c r="B44" s="233">
        <v>1220.9299999999998</v>
      </c>
      <c r="C44" s="230">
        <v>988.185</v>
      </c>
      <c r="D44" s="229">
        <v>0</v>
      </c>
      <c r="E44" s="230">
        <v>0</v>
      </c>
      <c r="F44" s="229">
        <f t="shared" si="8"/>
        <v>2209.115</v>
      </c>
      <c r="G44" s="232">
        <f t="shared" si="9"/>
        <v>0.050537681269328824</v>
      </c>
      <c r="H44" s="233">
        <v>641.913</v>
      </c>
      <c r="I44" s="230">
        <v>629.2940000000001</v>
      </c>
      <c r="J44" s="229">
        <v>0.435</v>
      </c>
      <c r="K44" s="230">
        <v>49.05</v>
      </c>
      <c r="L44" s="229">
        <f t="shared" si="10"/>
        <v>1320.692</v>
      </c>
      <c r="M44" s="234">
        <f t="shared" si="16"/>
        <v>0.6726950719774176</v>
      </c>
      <c r="N44" s="233">
        <v>7303.561</v>
      </c>
      <c r="O44" s="230">
        <v>6455.619999999999</v>
      </c>
      <c r="P44" s="229">
        <v>2.922</v>
      </c>
      <c r="Q44" s="230">
        <v>147.296</v>
      </c>
      <c r="R44" s="229">
        <f t="shared" si="11"/>
        <v>13909.399</v>
      </c>
      <c r="S44" s="232">
        <f t="shared" si="12"/>
        <v>0.04920348340198753</v>
      </c>
      <c r="T44" s="231">
        <v>6422.155000000001</v>
      </c>
      <c r="U44" s="230">
        <v>5324.746999999999</v>
      </c>
      <c r="V44" s="229">
        <v>0.435</v>
      </c>
      <c r="W44" s="230">
        <v>307.878</v>
      </c>
      <c r="X44" s="229">
        <f t="shared" si="13"/>
        <v>12055.215</v>
      </c>
      <c r="Y44" s="228">
        <f t="shared" si="14"/>
        <v>0.15380762599422737</v>
      </c>
    </row>
    <row r="45" spans="1:25" s="220" customFormat="1" ht="19.5" customHeight="1">
      <c r="A45" s="235" t="s">
        <v>314</v>
      </c>
      <c r="B45" s="233">
        <v>434.114</v>
      </c>
      <c r="C45" s="230">
        <v>654.095</v>
      </c>
      <c r="D45" s="229">
        <v>0</v>
      </c>
      <c r="E45" s="230">
        <v>0</v>
      </c>
      <c r="F45" s="229">
        <f t="shared" si="8"/>
        <v>1088.209</v>
      </c>
      <c r="G45" s="232">
        <f t="shared" si="9"/>
        <v>0.024894837795413575</v>
      </c>
      <c r="H45" s="233">
        <v>864.248</v>
      </c>
      <c r="I45" s="230">
        <v>626.776</v>
      </c>
      <c r="J45" s="229"/>
      <c r="K45" s="230"/>
      <c r="L45" s="229">
        <f t="shared" si="10"/>
        <v>1491.024</v>
      </c>
      <c r="M45" s="234">
        <f t="shared" si="16"/>
        <v>-0.27015997059738805</v>
      </c>
      <c r="N45" s="233">
        <v>3765.631</v>
      </c>
      <c r="O45" s="230">
        <v>3456.917000000001</v>
      </c>
      <c r="P45" s="229"/>
      <c r="Q45" s="230"/>
      <c r="R45" s="229">
        <f t="shared" si="11"/>
        <v>7222.548000000001</v>
      </c>
      <c r="S45" s="232">
        <f t="shared" si="12"/>
        <v>0.02554923621344519</v>
      </c>
      <c r="T45" s="231">
        <v>5226.001000000001</v>
      </c>
      <c r="U45" s="230">
        <v>3270.027</v>
      </c>
      <c r="V45" s="229"/>
      <c r="W45" s="230"/>
      <c r="X45" s="229">
        <f t="shared" si="13"/>
        <v>8496.028000000002</v>
      </c>
      <c r="Y45" s="228">
        <f t="shared" si="14"/>
        <v>-0.14989121975586717</v>
      </c>
    </row>
    <row r="46" spans="1:25" s="220" customFormat="1" ht="19.5" customHeight="1">
      <c r="A46" s="235" t="s">
        <v>318</v>
      </c>
      <c r="B46" s="233">
        <v>173.37800000000001</v>
      </c>
      <c r="C46" s="230">
        <v>40.382</v>
      </c>
      <c r="D46" s="229">
        <v>0</v>
      </c>
      <c r="E46" s="230">
        <v>0</v>
      </c>
      <c r="F46" s="229">
        <f>SUM(B46:E46)</f>
        <v>213.76000000000002</v>
      </c>
      <c r="G46" s="232">
        <f>F46/$F$9</f>
        <v>0.004890164046748011</v>
      </c>
      <c r="H46" s="233">
        <v>141.172</v>
      </c>
      <c r="I46" s="230">
        <v>33.863</v>
      </c>
      <c r="J46" s="229"/>
      <c r="K46" s="230">
        <v>41.291</v>
      </c>
      <c r="L46" s="229">
        <f>SUM(H46:K46)</f>
        <v>216.326</v>
      </c>
      <c r="M46" s="234">
        <f t="shared" si="16"/>
        <v>-0.011861727208010042</v>
      </c>
      <c r="N46" s="233">
        <v>486.56500000000005</v>
      </c>
      <c r="O46" s="230">
        <v>225.09699999999998</v>
      </c>
      <c r="P46" s="229"/>
      <c r="Q46" s="230"/>
      <c r="R46" s="229">
        <f>SUM(N46:Q46)</f>
        <v>711.662</v>
      </c>
      <c r="S46" s="232">
        <f>R46/$R$9</f>
        <v>0.0025174523647517235</v>
      </c>
      <c r="T46" s="231">
        <v>516.1840000000001</v>
      </c>
      <c r="U46" s="230">
        <v>183.086</v>
      </c>
      <c r="V46" s="229"/>
      <c r="W46" s="230">
        <v>41.291</v>
      </c>
      <c r="X46" s="229">
        <f>SUM(T46:W46)</f>
        <v>740.5610000000001</v>
      </c>
      <c r="Y46" s="228">
        <f>IF(ISERROR(R46/X46-1),"         /0",IF(R46/X46&gt;5,"  *  ",(R46/X46-1)))</f>
        <v>-0.039023118959815695</v>
      </c>
    </row>
    <row r="47" spans="1:25" s="220" customFormat="1" ht="19.5" customHeight="1">
      <c r="A47" s="235" t="s">
        <v>313</v>
      </c>
      <c r="B47" s="233">
        <v>2.922</v>
      </c>
      <c r="C47" s="230">
        <v>151.27</v>
      </c>
      <c r="D47" s="229">
        <v>0</v>
      </c>
      <c r="E47" s="230">
        <v>0</v>
      </c>
      <c r="F47" s="229">
        <f>SUM(B47:E47)</f>
        <v>154.192</v>
      </c>
      <c r="G47" s="232">
        <f>F47/$F$9</f>
        <v>0.0035274334519843245</v>
      </c>
      <c r="H47" s="233">
        <v>75.879</v>
      </c>
      <c r="I47" s="230">
        <v>174.378</v>
      </c>
      <c r="J47" s="229">
        <v>0.12</v>
      </c>
      <c r="K47" s="230"/>
      <c r="L47" s="229">
        <f>SUM(H47:K47)</f>
        <v>250.377</v>
      </c>
      <c r="M47" s="234">
        <f>IF(ISERROR(F47/L47-1),"         /0",(F47/L47-1))</f>
        <v>-0.3841606856859855</v>
      </c>
      <c r="N47" s="233">
        <v>467.919</v>
      </c>
      <c r="O47" s="230">
        <v>692.688</v>
      </c>
      <c r="P47" s="229">
        <v>0</v>
      </c>
      <c r="Q47" s="230">
        <v>21.652</v>
      </c>
      <c r="R47" s="229">
        <f>SUM(N47:Q47)</f>
        <v>1182.259</v>
      </c>
      <c r="S47" s="232">
        <f>R47/$R$9</f>
        <v>0.004182154892770736</v>
      </c>
      <c r="T47" s="231">
        <v>428.00399999999996</v>
      </c>
      <c r="U47" s="230">
        <v>1028.109</v>
      </c>
      <c r="V47" s="229">
        <v>0.12</v>
      </c>
      <c r="W47" s="230">
        <v>187.244</v>
      </c>
      <c r="X47" s="229">
        <f>SUM(T47:W47)</f>
        <v>1643.4769999999996</v>
      </c>
      <c r="Y47" s="228">
        <f>IF(ISERROR(R47/X47-1),"         /0",IF(R47/X47&gt;5,"  *  ",(R47/X47-1)))</f>
        <v>-0.28063550630766343</v>
      </c>
    </row>
    <row r="48" spans="1:25" s="220" customFormat="1" ht="19.5" customHeight="1">
      <c r="A48" s="235" t="s">
        <v>315</v>
      </c>
      <c r="B48" s="233">
        <v>82.339</v>
      </c>
      <c r="C48" s="230">
        <v>22.231</v>
      </c>
      <c r="D48" s="229">
        <v>0</v>
      </c>
      <c r="E48" s="230">
        <v>0</v>
      </c>
      <c r="F48" s="229">
        <f>SUM(B48:E48)</f>
        <v>104.57</v>
      </c>
      <c r="G48" s="232">
        <f>F48/$F$9</f>
        <v>0.0023922364070379835</v>
      </c>
      <c r="H48" s="233">
        <v>88.007</v>
      </c>
      <c r="I48" s="230">
        <v>26.5</v>
      </c>
      <c r="J48" s="229">
        <v>0</v>
      </c>
      <c r="K48" s="230">
        <v>0.002</v>
      </c>
      <c r="L48" s="229">
        <f>SUM(H48:K48)</f>
        <v>114.509</v>
      </c>
      <c r="M48" s="234">
        <f>IF(ISERROR(F48/L48-1),"         /0",(F48/L48-1))</f>
        <v>-0.086796671004026</v>
      </c>
      <c r="N48" s="233">
        <v>531.704</v>
      </c>
      <c r="O48" s="230">
        <v>167.614</v>
      </c>
      <c r="P48" s="229">
        <v>0</v>
      </c>
      <c r="Q48" s="230">
        <v>0</v>
      </c>
      <c r="R48" s="229">
        <f>SUM(N48:Q48)</f>
        <v>699.318</v>
      </c>
      <c r="S48" s="232">
        <f>R48/$R$9</f>
        <v>0.002473786366018483</v>
      </c>
      <c r="T48" s="231">
        <v>570.279</v>
      </c>
      <c r="U48" s="230">
        <v>183.907</v>
      </c>
      <c r="V48" s="229">
        <v>0</v>
      </c>
      <c r="W48" s="230">
        <v>0.002</v>
      </c>
      <c r="X48" s="229">
        <f>SUM(T48:W48)</f>
        <v>754.188</v>
      </c>
      <c r="Y48" s="228">
        <f>IF(ISERROR(R48/X48-1),"         /0",IF(R48/X48&gt;5,"  *  ",(R48/X48-1)))</f>
        <v>-0.07275374309853777</v>
      </c>
    </row>
    <row r="49" spans="1:25" s="220" customFormat="1" ht="19.5" customHeight="1">
      <c r="A49" s="235" t="s">
        <v>319</v>
      </c>
      <c r="B49" s="233">
        <v>37.705</v>
      </c>
      <c r="C49" s="230">
        <v>3.316</v>
      </c>
      <c r="D49" s="229">
        <v>0</v>
      </c>
      <c r="E49" s="230">
        <v>0</v>
      </c>
      <c r="F49" s="229">
        <f t="shared" si="8"/>
        <v>41.021</v>
      </c>
      <c r="G49" s="232">
        <f t="shared" si="9"/>
        <v>0.0009384329124328692</v>
      </c>
      <c r="H49" s="233">
        <v>26.907</v>
      </c>
      <c r="I49" s="230">
        <v>0</v>
      </c>
      <c r="J49" s="229"/>
      <c r="K49" s="230"/>
      <c r="L49" s="229">
        <f t="shared" si="10"/>
        <v>26.907</v>
      </c>
      <c r="M49" s="234">
        <f t="shared" si="16"/>
        <v>0.5245475155164083</v>
      </c>
      <c r="N49" s="233">
        <v>202.075</v>
      </c>
      <c r="O49" s="230">
        <v>11.844000000000001</v>
      </c>
      <c r="P49" s="229"/>
      <c r="Q49" s="230"/>
      <c r="R49" s="229">
        <f t="shared" si="11"/>
        <v>213.91899999999998</v>
      </c>
      <c r="S49" s="232">
        <f t="shared" si="12"/>
        <v>0.0007567228437310462</v>
      </c>
      <c r="T49" s="231">
        <v>115.88900000000001</v>
      </c>
      <c r="U49" s="230">
        <v>6.76</v>
      </c>
      <c r="V49" s="229"/>
      <c r="W49" s="230"/>
      <c r="X49" s="229">
        <f t="shared" si="13"/>
        <v>122.64900000000002</v>
      </c>
      <c r="Y49" s="228">
        <f t="shared" si="14"/>
        <v>0.7441560876974125</v>
      </c>
    </row>
    <row r="50" spans="1:25" s="220" customFormat="1" ht="19.5" customHeight="1">
      <c r="A50" s="235" t="s">
        <v>316</v>
      </c>
      <c r="B50" s="233">
        <v>20.617</v>
      </c>
      <c r="C50" s="230">
        <v>13.236</v>
      </c>
      <c r="D50" s="229">
        <v>0</v>
      </c>
      <c r="E50" s="230">
        <v>0</v>
      </c>
      <c r="F50" s="229">
        <f t="shared" si="8"/>
        <v>33.853</v>
      </c>
      <c r="G50" s="232">
        <f t="shared" si="9"/>
        <v>0.0007744513635598821</v>
      </c>
      <c r="H50" s="233">
        <v>15.941</v>
      </c>
      <c r="I50" s="230">
        <v>8.758</v>
      </c>
      <c r="J50" s="229"/>
      <c r="K50" s="230"/>
      <c r="L50" s="229">
        <f t="shared" si="10"/>
        <v>24.698999999999998</v>
      </c>
      <c r="M50" s="234">
        <f t="shared" si="16"/>
        <v>0.37062229240050226</v>
      </c>
      <c r="N50" s="233">
        <v>133.207</v>
      </c>
      <c r="O50" s="230">
        <v>73.82000000000001</v>
      </c>
      <c r="P50" s="229">
        <v>0</v>
      </c>
      <c r="Q50" s="230">
        <v>0</v>
      </c>
      <c r="R50" s="229">
        <f t="shared" si="11"/>
        <v>207.027</v>
      </c>
      <c r="S50" s="232">
        <f t="shared" si="12"/>
        <v>0.0007323428969334529</v>
      </c>
      <c r="T50" s="231">
        <v>94.034</v>
      </c>
      <c r="U50" s="230">
        <v>44.985</v>
      </c>
      <c r="V50" s="229">
        <v>0</v>
      </c>
      <c r="W50" s="230"/>
      <c r="X50" s="229">
        <f t="shared" si="13"/>
        <v>139.019</v>
      </c>
      <c r="Y50" s="228">
        <f t="shared" si="14"/>
        <v>0.48919931807882366</v>
      </c>
    </row>
    <row r="51" spans="1:25" s="220" customFormat="1" ht="19.5" customHeight="1" thickBot="1">
      <c r="A51" s="235" t="s">
        <v>267</v>
      </c>
      <c r="B51" s="233">
        <v>142.958</v>
      </c>
      <c r="C51" s="230">
        <v>107.026</v>
      </c>
      <c r="D51" s="229">
        <v>41.010999999999996</v>
      </c>
      <c r="E51" s="230">
        <v>2.426</v>
      </c>
      <c r="F51" s="229">
        <f t="shared" si="8"/>
        <v>293.421</v>
      </c>
      <c r="G51" s="232">
        <f t="shared" si="9"/>
        <v>0.006712559996074325</v>
      </c>
      <c r="H51" s="233">
        <v>188.079</v>
      </c>
      <c r="I51" s="230">
        <v>51.078</v>
      </c>
      <c r="J51" s="229">
        <v>0.7729999999999999</v>
      </c>
      <c r="K51" s="230">
        <v>0.8779999999999999</v>
      </c>
      <c r="L51" s="229">
        <f t="shared" si="10"/>
        <v>240.808</v>
      </c>
      <c r="M51" s="234">
        <f t="shared" si="16"/>
        <v>0.2184852662702237</v>
      </c>
      <c r="N51" s="233">
        <v>1105.0259999999998</v>
      </c>
      <c r="O51" s="230">
        <v>622.0030000000002</v>
      </c>
      <c r="P51" s="229">
        <v>78.159</v>
      </c>
      <c r="Q51" s="230">
        <v>61.23899999999999</v>
      </c>
      <c r="R51" s="229">
        <f t="shared" si="11"/>
        <v>1866.4270000000001</v>
      </c>
      <c r="S51" s="232">
        <f t="shared" si="12"/>
        <v>0.0066023492399291586</v>
      </c>
      <c r="T51" s="231">
        <v>1677.9859999999996</v>
      </c>
      <c r="U51" s="230">
        <v>449.353</v>
      </c>
      <c r="V51" s="229">
        <v>7.530999999999999</v>
      </c>
      <c r="W51" s="230">
        <v>17.238000000000003</v>
      </c>
      <c r="X51" s="229">
        <f t="shared" si="13"/>
        <v>2152.1079999999993</v>
      </c>
      <c r="Y51" s="228">
        <f t="shared" si="14"/>
        <v>-0.13274473214169513</v>
      </c>
    </row>
    <row r="52" spans="1:25" s="236" customFormat="1" ht="19.5" customHeight="1">
      <c r="A52" s="243" t="s">
        <v>57</v>
      </c>
      <c r="B52" s="240">
        <f>SUM(B53:B56)</f>
        <v>375.88300000000004</v>
      </c>
      <c r="C52" s="239">
        <f>SUM(C53:C56)</f>
        <v>111.19099999999999</v>
      </c>
      <c r="D52" s="238">
        <f>SUM(D53:D56)</f>
        <v>0</v>
      </c>
      <c r="E52" s="239">
        <f>SUM(E53:E56)</f>
        <v>0</v>
      </c>
      <c r="F52" s="238">
        <f t="shared" si="8"/>
        <v>487.074</v>
      </c>
      <c r="G52" s="241">
        <f t="shared" si="9"/>
        <v>0.011142738411797063</v>
      </c>
      <c r="H52" s="240">
        <f>SUM(H53:H56)</f>
        <v>265.57</v>
      </c>
      <c r="I52" s="239">
        <f>SUM(I53:I56)</f>
        <v>177.21300000000002</v>
      </c>
      <c r="J52" s="238">
        <f>SUM(J53:J56)</f>
        <v>54.713</v>
      </c>
      <c r="K52" s="239">
        <f>SUM(K53:K56)</f>
        <v>0</v>
      </c>
      <c r="L52" s="238">
        <f t="shared" si="10"/>
        <v>497.49600000000004</v>
      </c>
      <c r="M52" s="242">
        <f t="shared" si="16"/>
        <v>-0.02094891215205752</v>
      </c>
      <c r="N52" s="240">
        <f>SUM(N53:N56)</f>
        <v>3222.667</v>
      </c>
      <c r="O52" s="239">
        <f>SUM(O53:O56)</f>
        <v>1186.348</v>
      </c>
      <c r="P52" s="238">
        <f>SUM(P53:P56)</f>
        <v>0.275</v>
      </c>
      <c r="Q52" s="239">
        <f>SUM(Q53:Q56)</f>
        <v>7.904</v>
      </c>
      <c r="R52" s="238">
        <f t="shared" si="11"/>
        <v>4417.1939999999995</v>
      </c>
      <c r="S52" s="241">
        <f t="shared" si="12"/>
        <v>0.01562550126445858</v>
      </c>
      <c r="T52" s="240">
        <f>SUM(T53:T56)</f>
        <v>3245.84</v>
      </c>
      <c r="U52" s="239">
        <f>SUM(U53:U56)</f>
        <v>1248.954</v>
      </c>
      <c r="V52" s="238">
        <f>SUM(V53:V56)</f>
        <v>157.747</v>
      </c>
      <c r="W52" s="239">
        <f>SUM(W53:W56)</f>
        <v>0.06</v>
      </c>
      <c r="X52" s="238">
        <f t="shared" si="13"/>
        <v>4652.601000000001</v>
      </c>
      <c r="Y52" s="237">
        <f t="shared" si="14"/>
        <v>-0.05059685969203054</v>
      </c>
    </row>
    <row r="53" spans="1:25" ht="19.5" customHeight="1">
      <c r="A53" s="235" t="s">
        <v>325</v>
      </c>
      <c r="B53" s="233">
        <v>198.24400000000003</v>
      </c>
      <c r="C53" s="230">
        <v>25.717</v>
      </c>
      <c r="D53" s="229">
        <v>0</v>
      </c>
      <c r="E53" s="230">
        <v>0</v>
      </c>
      <c r="F53" s="229">
        <f t="shared" si="8"/>
        <v>223.961</v>
      </c>
      <c r="G53" s="232">
        <f t="shared" si="9"/>
        <v>0.005123531203563488</v>
      </c>
      <c r="H53" s="233">
        <v>48.134</v>
      </c>
      <c r="I53" s="230">
        <v>87.101</v>
      </c>
      <c r="J53" s="229"/>
      <c r="K53" s="230"/>
      <c r="L53" s="229">
        <f t="shared" si="10"/>
        <v>135.235</v>
      </c>
      <c r="M53" s="234">
        <f t="shared" si="16"/>
        <v>0.6560875512995896</v>
      </c>
      <c r="N53" s="233">
        <v>1837.367</v>
      </c>
      <c r="O53" s="230">
        <v>290.514</v>
      </c>
      <c r="P53" s="229">
        <v>0.2</v>
      </c>
      <c r="Q53" s="230">
        <v>6.622</v>
      </c>
      <c r="R53" s="229">
        <f t="shared" si="11"/>
        <v>2134.7029999999995</v>
      </c>
      <c r="S53" s="232">
        <f t="shared" si="12"/>
        <v>0.007551356002417717</v>
      </c>
      <c r="T53" s="231">
        <v>1651.039</v>
      </c>
      <c r="U53" s="230">
        <v>611.084</v>
      </c>
      <c r="V53" s="229">
        <v>0.43</v>
      </c>
      <c r="W53" s="230">
        <v>0</v>
      </c>
      <c r="X53" s="229">
        <f t="shared" si="13"/>
        <v>2262.553</v>
      </c>
      <c r="Y53" s="228">
        <f t="shared" si="14"/>
        <v>-0.056506963593781157</v>
      </c>
    </row>
    <row r="54" spans="1:25" ht="19.5" customHeight="1">
      <c r="A54" s="235" t="s">
        <v>323</v>
      </c>
      <c r="B54" s="233">
        <v>29.497</v>
      </c>
      <c r="C54" s="230">
        <v>37.519999999999996</v>
      </c>
      <c r="D54" s="229">
        <v>0</v>
      </c>
      <c r="E54" s="230">
        <v>0</v>
      </c>
      <c r="F54" s="229">
        <f t="shared" si="8"/>
        <v>67.017</v>
      </c>
      <c r="G54" s="232">
        <f t="shared" si="9"/>
        <v>0.0015331405497797125</v>
      </c>
      <c r="H54" s="233">
        <v>14.035</v>
      </c>
      <c r="I54" s="230">
        <v>6.265</v>
      </c>
      <c r="J54" s="229">
        <v>54.713</v>
      </c>
      <c r="K54" s="230"/>
      <c r="L54" s="229">
        <f t="shared" si="10"/>
        <v>75.013</v>
      </c>
      <c r="M54" s="234">
        <f t="shared" si="16"/>
        <v>-0.1065948568914723</v>
      </c>
      <c r="N54" s="233">
        <v>82.843</v>
      </c>
      <c r="O54" s="230">
        <v>334.6170000000001</v>
      </c>
      <c r="P54" s="229">
        <v>0</v>
      </c>
      <c r="Q54" s="230">
        <v>0</v>
      </c>
      <c r="R54" s="229">
        <f t="shared" si="11"/>
        <v>417.4600000000001</v>
      </c>
      <c r="S54" s="232">
        <f t="shared" si="12"/>
        <v>0.0014767342701862045</v>
      </c>
      <c r="T54" s="231">
        <v>75.661</v>
      </c>
      <c r="U54" s="230">
        <v>99.601</v>
      </c>
      <c r="V54" s="229">
        <v>157.257</v>
      </c>
      <c r="W54" s="230"/>
      <c r="X54" s="229">
        <f t="shared" si="13"/>
        <v>332.519</v>
      </c>
      <c r="Y54" s="228">
        <f t="shared" si="14"/>
        <v>0.25544705716064375</v>
      </c>
    </row>
    <row r="55" spans="1:25" ht="19.5" customHeight="1">
      <c r="A55" s="235" t="s">
        <v>324</v>
      </c>
      <c r="B55" s="233">
        <v>23.448</v>
      </c>
      <c r="C55" s="230">
        <v>10.538</v>
      </c>
      <c r="D55" s="229">
        <v>0</v>
      </c>
      <c r="E55" s="230">
        <v>0</v>
      </c>
      <c r="F55" s="229">
        <f t="shared" si="8"/>
        <v>33.986000000000004</v>
      </c>
      <c r="G55" s="232">
        <f t="shared" si="9"/>
        <v>0.0007774939899549863</v>
      </c>
      <c r="H55" s="233">
        <v>112.556</v>
      </c>
      <c r="I55" s="230">
        <v>1.843</v>
      </c>
      <c r="J55" s="229">
        <v>0</v>
      </c>
      <c r="K55" s="230">
        <v>0</v>
      </c>
      <c r="L55" s="229">
        <f t="shared" si="10"/>
        <v>114.399</v>
      </c>
      <c r="M55" s="234">
        <f t="shared" si="16"/>
        <v>-0.7029169835400659</v>
      </c>
      <c r="N55" s="233">
        <v>757.149</v>
      </c>
      <c r="O55" s="230">
        <v>56.019</v>
      </c>
      <c r="P55" s="229">
        <v>0</v>
      </c>
      <c r="Q55" s="230">
        <v>0</v>
      </c>
      <c r="R55" s="229">
        <f t="shared" si="11"/>
        <v>813.168</v>
      </c>
      <c r="S55" s="232">
        <f t="shared" si="12"/>
        <v>0.0028765224285411182</v>
      </c>
      <c r="T55" s="231">
        <v>915.5609999999998</v>
      </c>
      <c r="U55" s="230">
        <v>42.983</v>
      </c>
      <c r="V55" s="229">
        <v>0</v>
      </c>
      <c r="W55" s="230">
        <v>0</v>
      </c>
      <c r="X55" s="229">
        <f t="shared" si="13"/>
        <v>958.5439999999998</v>
      </c>
      <c r="Y55" s="228">
        <f t="shared" si="14"/>
        <v>-0.15166335609006976</v>
      </c>
    </row>
    <row r="56" spans="1:25" ht="19.5" customHeight="1" thickBot="1">
      <c r="A56" s="235" t="s">
        <v>267</v>
      </c>
      <c r="B56" s="233">
        <v>124.69399999999999</v>
      </c>
      <c r="C56" s="230">
        <v>37.416</v>
      </c>
      <c r="D56" s="229">
        <v>0</v>
      </c>
      <c r="E56" s="230">
        <v>0</v>
      </c>
      <c r="F56" s="229">
        <f t="shared" si="8"/>
        <v>162.10999999999999</v>
      </c>
      <c r="G56" s="232">
        <f t="shared" si="9"/>
        <v>0.0037085726684988763</v>
      </c>
      <c r="H56" s="233">
        <v>90.845</v>
      </c>
      <c r="I56" s="230">
        <v>82.004</v>
      </c>
      <c r="J56" s="229">
        <v>0</v>
      </c>
      <c r="K56" s="230">
        <v>0</v>
      </c>
      <c r="L56" s="229">
        <f t="shared" si="10"/>
        <v>172.849</v>
      </c>
      <c r="M56" s="234">
        <f t="shared" si="16"/>
        <v>-0.06212937303658106</v>
      </c>
      <c r="N56" s="233">
        <v>545.308</v>
      </c>
      <c r="O56" s="230">
        <v>505.198</v>
      </c>
      <c r="P56" s="229">
        <v>0.075</v>
      </c>
      <c r="Q56" s="230">
        <v>1.282</v>
      </c>
      <c r="R56" s="229">
        <f t="shared" si="11"/>
        <v>1051.8629999999998</v>
      </c>
      <c r="S56" s="232">
        <f t="shared" si="12"/>
        <v>0.0037208885633135415</v>
      </c>
      <c r="T56" s="231">
        <v>603.579</v>
      </c>
      <c r="U56" s="230">
        <v>495.286</v>
      </c>
      <c r="V56" s="229">
        <v>0.06</v>
      </c>
      <c r="W56" s="230">
        <v>0.06</v>
      </c>
      <c r="X56" s="229">
        <f t="shared" si="13"/>
        <v>1098.985</v>
      </c>
      <c r="Y56" s="228">
        <f t="shared" si="14"/>
        <v>-0.04287774628407126</v>
      </c>
    </row>
    <row r="57" spans="1:25" s="220" customFormat="1" ht="19.5" customHeight="1" thickBot="1">
      <c r="A57" s="227" t="s">
        <v>56</v>
      </c>
      <c r="B57" s="224">
        <v>47.885000000000005</v>
      </c>
      <c r="C57" s="223">
        <v>11.233</v>
      </c>
      <c r="D57" s="222">
        <v>0.15</v>
      </c>
      <c r="E57" s="223">
        <v>0</v>
      </c>
      <c r="F57" s="222">
        <f t="shared" si="8"/>
        <v>59.26800000000001</v>
      </c>
      <c r="G57" s="225">
        <f t="shared" si="9"/>
        <v>0.0013558675277070597</v>
      </c>
      <c r="H57" s="224">
        <v>48.235</v>
      </c>
      <c r="I57" s="223">
        <v>0</v>
      </c>
      <c r="J57" s="222">
        <v>0.936</v>
      </c>
      <c r="K57" s="223">
        <v>0.989</v>
      </c>
      <c r="L57" s="222">
        <f t="shared" si="10"/>
        <v>50.16</v>
      </c>
      <c r="M57" s="226">
        <f t="shared" si="16"/>
        <v>0.18157894736842128</v>
      </c>
      <c r="N57" s="224">
        <v>468.95300000000003</v>
      </c>
      <c r="O57" s="223">
        <v>18.542</v>
      </c>
      <c r="P57" s="222">
        <v>0.15</v>
      </c>
      <c r="Q57" s="223">
        <v>0</v>
      </c>
      <c r="R57" s="222">
        <f t="shared" si="11"/>
        <v>487.645</v>
      </c>
      <c r="S57" s="225">
        <f t="shared" si="12"/>
        <v>0.001725008583301278</v>
      </c>
      <c r="T57" s="224">
        <v>452.3829999999999</v>
      </c>
      <c r="U57" s="223">
        <v>0.972</v>
      </c>
      <c r="V57" s="222">
        <v>1.608</v>
      </c>
      <c r="W57" s="223">
        <v>3.6699999999999995</v>
      </c>
      <c r="X57" s="222">
        <f t="shared" si="13"/>
        <v>458.6329999999999</v>
      </c>
      <c r="Y57" s="221">
        <f t="shared" si="14"/>
        <v>0.06325755015448098</v>
      </c>
    </row>
    <row r="58" ht="15" thickTop="1">
      <c r="A58" s="121" t="s">
        <v>43</v>
      </c>
    </row>
    <row r="59" ht="409.5">
      <c r="A59" s="121" t="s">
        <v>55</v>
      </c>
    </row>
    <row r="60" ht="15">
      <c r="A60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8:Y65536 M58:M65536 Y3 M3 M5 Y5 Y7:Y8 M7:M8">
    <cfRule type="cellIs" priority="4" dxfId="103" operator="lessThan" stopIfTrue="1">
      <formula>0</formula>
    </cfRule>
  </conditionalFormatting>
  <conditionalFormatting sqref="Y9:Y57 M9:M57">
    <cfRule type="cellIs" priority="5" dxfId="103" operator="lessThan" stopIfTrue="1">
      <formula>0</formula>
    </cfRule>
    <cfRule type="cellIs" priority="6" dxfId="105" operator="greaterThanOrEqual" stopIfTrue="1">
      <formula>0</formula>
    </cfRule>
  </conditionalFormatting>
  <conditionalFormatting sqref="Y51 M51">
    <cfRule type="cellIs" priority="2" dxfId="103" operator="lessThan" stopIfTrue="1">
      <formula>0</formula>
    </cfRule>
    <cfRule type="cellIs" priority="3" dxfId="105" operator="greaterThanOrEqual" stopIfTrue="1">
      <formula>0</formula>
    </cfRule>
  </conditionalFormatting>
  <conditionalFormatting sqref="M6 Y6">
    <cfRule type="cellIs" priority="1" dxfId="10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2:W52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">
      <selection activeCell="T44" sqref="T44:W44"/>
    </sheetView>
  </sheetViews>
  <sheetFormatPr defaultColWidth="8.00390625" defaultRowHeight="15"/>
  <cols>
    <col min="1" max="1" width="20.28125" style="128" customWidth="1"/>
    <col min="2" max="2" width="8.57421875" style="128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421875" style="128" bestFit="1" customWidth="1"/>
    <col min="7" max="7" width="11.28125" style="128" customWidth="1"/>
    <col min="8" max="8" width="9.28125" style="128" bestFit="1" customWidth="1"/>
    <col min="9" max="9" width="9.7109375" style="128" bestFit="1" customWidth="1"/>
    <col min="10" max="10" width="8.57421875" style="128" customWidth="1"/>
    <col min="11" max="11" width="9.7109375" style="128" bestFit="1" customWidth="1"/>
    <col min="12" max="12" width="9.28125" style="128" bestFit="1" customWidth="1"/>
    <col min="13" max="13" width="9.421875" style="128" customWidth="1"/>
    <col min="14" max="14" width="9.7109375" style="128" customWidth="1"/>
    <col min="15" max="15" width="10.8515625" style="128" customWidth="1"/>
    <col min="16" max="16" width="9.57421875" style="128" customWidth="1"/>
    <col min="17" max="17" width="10.140625" style="128" customWidth="1"/>
    <col min="18" max="18" width="10.57421875" style="128" customWidth="1"/>
    <col min="19" max="19" width="11.00390625" style="128" customWidth="1"/>
    <col min="20" max="20" width="10.421875" style="128" customWidth="1"/>
    <col min="21" max="23" width="10.28125" style="128" customWidth="1"/>
    <col min="24" max="24" width="10.421875" style="128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69" t="s">
        <v>28</v>
      </c>
      <c r="Y1" s="570"/>
    </row>
    <row r="2" ht="5.25" customHeight="1" thickBot="1"/>
    <row r="3" spans="1:25" ht="24" customHeight="1" thickTop="1">
      <c r="A3" s="630" t="s">
        <v>72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2"/>
    </row>
    <row r="4" spans="1:25" ht="21" customHeight="1" thickBot="1">
      <c r="A4" s="641" t="s">
        <v>45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3"/>
    </row>
    <row r="5" spans="1:25" s="270" customFormat="1" ht="18" customHeight="1" thickBot="1" thickTop="1">
      <c r="A5" s="574" t="s">
        <v>71</v>
      </c>
      <c r="B5" s="647" t="s">
        <v>36</v>
      </c>
      <c r="C5" s="648"/>
      <c r="D5" s="648"/>
      <c r="E5" s="648"/>
      <c r="F5" s="648"/>
      <c r="G5" s="648"/>
      <c r="H5" s="648"/>
      <c r="I5" s="648"/>
      <c r="J5" s="649"/>
      <c r="K5" s="649"/>
      <c r="L5" s="649"/>
      <c r="M5" s="650"/>
      <c r="N5" s="647" t="s">
        <v>35</v>
      </c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51"/>
    </row>
    <row r="6" spans="1:25" s="168" customFormat="1" ht="26.25" customHeight="1" thickBot="1">
      <c r="A6" s="575"/>
      <c r="B6" s="636" t="s">
        <v>156</v>
      </c>
      <c r="C6" s="637"/>
      <c r="D6" s="637"/>
      <c r="E6" s="637"/>
      <c r="F6" s="637"/>
      <c r="G6" s="633" t="s">
        <v>34</v>
      </c>
      <c r="H6" s="636" t="s">
        <v>157</v>
      </c>
      <c r="I6" s="637"/>
      <c r="J6" s="637"/>
      <c r="K6" s="637"/>
      <c r="L6" s="637"/>
      <c r="M6" s="644" t="s">
        <v>33</v>
      </c>
      <c r="N6" s="636" t="s">
        <v>158</v>
      </c>
      <c r="O6" s="637"/>
      <c r="P6" s="637"/>
      <c r="Q6" s="637"/>
      <c r="R6" s="637"/>
      <c r="S6" s="633" t="s">
        <v>34</v>
      </c>
      <c r="T6" s="636" t="s">
        <v>159</v>
      </c>
      <c r="U6" s="637"/>
      <c r="V6" s="637"/>
      <c r="W6" s="637"/>
      <c r="X6" s="637"/>
      <c r="Y6" s="638" t="s">
        <v>33</v>
      </c>
    </row>
    <row r="7" spans="1:25" s="168" customFormat="1" ht="26.25" customHeight="1">
      <c r="A7" s="576"/>
      <c r="B7" s="568" t="s">
        <v>22</v>
      </c>
      <c r="C7" s="564"/>
      <c r="D7" s="563" t="s">
        <v>21</v>
      </c>
      <c r="E7" s="564"/>
      <c r="F7" s="656" t="s">
        <v>17</v>
      </c>
      <c r="G7" s="634"/>
      <c r="H7" s="568" t="s">
        <v>22</v>
      </c>
      <c r="I7" s="564"/>
      <c r="J7" s="563" t="s">
        <v>21</v>
      </c>
      <c r="K7" s="564"/>
      <c r="L7" s="656" t="s">
        <v>17</v>
      </c>
      <c r="M7" s="645"/>
      <c r="N7" s="568" t="s">
        <v>22</v>
      </c>
      <c r="O7" s="564"/>
      <c r="P7" s="563" t="s">
        <v>21</v>
      </c>
      <c r="Q7" s="564"/>
      <c r="R7" s="656" t="s">
        <v>17</v>
      </c>
      <c r="S7" s="634"/>
      <c r="T7" s="568" t="s">
        <v>22</v>
      </c>
      <c r="U7" s="564"/>
      <c r="V7" s="563" t="s">
        <v>21</v>
      </c>
      <c r="W7" s="564"/>
      <c r="X7" s="656" t="s">
        <v>17</v>
      </c>
      <c r="Y7" s="639"/>
    </row>
    <row r="8" spans="1:25" s="266" customFormat="1" ht="15" customHeight="1" thickBot="1">
      <c r="A8" s="577"/>
      <c r="B8" s="269" t="s">
        <v>31</v>
      </c>
      <c r="C8" s="267" t="s">
        <v>30</v>
      </c>
      <c r="D8" s="268" t="s">
        <v>31</v>
      </c>
      <c r="E8" s="267" t="s">
        <v>30</v>
      </c>
      <c r="F8" s="629"/>
      <c r="G8" s="635"/>
      <c r="H8" s="269" t="s">
        <v>31</v>
      </c>
      <c r="I8" s="267" t="s">
        <v>30</v>
      </c>
      <c r="J8" s="268" t="s">
        <v>31</v>
      </c>
      <c r="K8" s="267" t="s">
        <v>30</v>
      </c>
      <c r="L8" s="629"/>
      <c r="M8" s="646"/>
      <c r="N8" s="269" t="s">
        <v>31</v>
      </c>
      <c r="O8" s="267" t="s">
        <v>30</v>
      </c>
      <c r="P8" s="268" t="s">
        <v>31</v>
      </c>
      <c r="Q8" s="267" t="s">
        <v>30</v>
      </c>
      <c r="R8" s="629"/>
      <c r="S8" s="635"/>
      <c r="T8" s="269" t="s">
        <v>31</v>
      </c>
      <c r="U8" s="267" t="s">
        <v>30</v>
      </c>
      <c r="V8" s="268" t="s">
        <v>31</v>
      </c>
      <c r="W8" s="267" t="s">
        <v>30</v>
      </c>
      <c r="X8" s="629"/>
      <c r="Y8" s="640"/>
    </row>
    <row r="9" spans="1:25" s="157" customFormat="1" ht="18" customHeight="1" thickBot="1" thickTop="1">
      <c r="A9" s="329" t="s">
        <v>24</v>
      </c>
      <c r="B9" s="321">
        <f>B10+B14+B24+B32+B39+B44</f>
        <v>24475.492</v>
      </c>
      <c r="C9" s="320">
        <f>C10+C14+C24+C32+C39+C44</f>
        <v>15419.993000000002</v>
      </c>
      <c r="D9" s="319">
        <f>D10+D14+D24+D32+D39+D44</f>
        <v>2117.3</v>
      </c>
      <c r="E9" s="320">
        <f>E10+E14+E24+E32+E39+E44</f>
        <v>1699.4499999999998</v>
      </c>
      <c r="F9" s="319">
        <f>SUM(B9:E9)</f>
        <v>43712.235</v>
      </c>
      <c r="G9" s="322">
        <f>F9/$F$9</f>
        <v>1</v>
      </c>
      <c r="H9" s="321">
        <f>H10+H14+H24+H32+H39+H44</f>
        <v>23430.658</v>
      </c>
      <c r="I9" s="320">
        <f>I10+I14+I24+I32+I39+I44</f>
        <v>16463.131</v>
      </c>
      <c r="J9" s="319">
        <f>J10+J14+J24+J32+J39+J44</f>
        <v>2708.9630000000006</v>
      </c>
      <c r="K9" s="320">
        <f>K10+K14+K24+K32+K39+K44</f>
        <v>2104.312</v>
      </c>
      <c r="L9" s="319">
        <f>SUM(H9:K9)</f>
        <v>44707.064000000006</v>
      </c>
      <c r="M9" s="436">
        <f>IF(ISERROR(F9/L9-1),"         /0",(F9/L9-1))</f>
        <v>-0.022252165787491784</v>
      </c>
      <c r="N9" s="321">
        <f>N10+N14+N24+N32+N39+N44</f>
        <v>162914.84499999988</v>
      </c>
      <c r="O9" s="320">
        <f>O10+O14+O24+O32+O39+O44</f>
        <v>92667.14600000001</v>
      </c>
      <c r="P9" s="319">
        <f>P10+P14+P24+P32+P39+P44</f>
        <v>16592.350000000002</v>
      </c>
      <c r="Q9" s="320">
        <f>Q10+Q14+Q24+Q32+Q39+Q44</f>
        <v>10517.006</v>
      </c>
      <c r="R9" s="319">
        <f>SUM(N9:Q9)</f>
        <v>282691.3469999999</v>
      </c>
      <c r="S9" s="322">
        <f>R9/$R$9</f>
        <v>1</v>
      </c>
      <c r="T9" s="321">
        <f>T10+T14+T24+T32+T39+T44</f>
        <v>160643.70999999996</v>
      </c>
      <c r="U9" s="320">
        <f>U10+U14+U24+U32+U39+U44</f>
        <v>99299.72</v>
      </c>
      <c r="V9" s="319">
        <f>V10+V14+V24+V32+V39+V44</f>
        <v>15554.975000000002</v>
      </c>
      <c r="W9" s="320">
        <f>W10+W14+W24+W32+W39+W44</f>
        <v>9629.41</v>
      </c>
      <c r="X9" s="319">
        <f>SUM(T9:W9)</f>
        <v>285127.81499999994</v>
      </c>
      <c r="Y9" s="318">
        <f>IF(ISERROR(R9/X9-1),"         /0",(R9/X9-1))</f>
        <v>-0.008545178238749007</v>
      </c>
    </row>
    <row r="10" spans="1:25" s="283" customFormat="1" ht="19.5" customHeight="1" thickTop="1">
      <c r="A10" s="292" t="s">
        <v>61</v>
      </c>
      <c r="B10" s="289">
        <f>SUM(B11:B13)</f>
        <v>15880.194999999998</v>
      </c>
      <c r="C10" s="288">
        <f>SUM(C11:C13)</f>
        <v>7928.424000000001</v>
      </c>
      <c r="D10" s="287">
        <f>SUM(D11:D13)</f>
        <v>2058.029</v>
      </c>
      <c r="E10" s="286">
        <f>SUM(E11:E13)</f>
        <v>911.992</v>
      </c>
      <c r="F10" s="287">
        <f aca="true" t="shared" si="0" ref="F10:F44">SUM(B10:E10)</f>
        <v>26778.639999999996</v>
      </c>
      <c r="G10" s="290">
        <f aca="true" t="shared" si="1" ref="G10:G44">F10/$F$9</f>
        <v>0.6126120066841697</v>
      </c>
      <c r="H10" s="289">
        <f>SUM(H11:H13)</f>
        <v>14686.818000000001</v>
      </c>
      <c r="I10" s="288">
        <f>SUM(I11:I13)</f>
        <v>8327.073999999999</v>
      </c>
      <c r="J10" s="287">
        <f>SUM(J11:J13)</f>
        <v>2441.5550000000003</v>
      </c>
      <c r="K10" s="286">
        <f>SUM(K11:K13)</f>
        <v>1556.578</v>
      </c>
      <c r="L10" s="287">
        <f aca="true" t="shared" si="2" ref="L10:L44">SUM(H10:K10)</f>
        <v>27012.025</v>
      </c>
      <c r="M10" s="291">
        <f aca="true" t="shared" si="3" ref="M10:M22">IF(ISERROR(F10/L10-1),"         /0",(F10/L10-1))</f>
        <v>-0.008640040870686483</v>
      </c>
      <c r="N10" s="289">
        <f>SUM(N11:N13)</f>
        <v>112201.35799999992</v>
      </c>
      <c r="O10" s="288">
        <f>SUM(O11:O13)</f>
        <v>45570.77</v>
      </c>
      <c r="P10" s="287">
        <f>SUM(P11:P13)</f>
        <v>14591.127</v>
      </c>
      <c r="Q10" s="286">
        <f>SUM(Q11:Q13)</f>
        <v>7119.316</v>
      </c>
      <c r="R10" s="287">
        <f aca="true" t="shared" si="4" ref="R10:R44">SUM(N10:Q10)</f>
        <v>179482.5709999999</v>
      </c>
      <c r="S10" s="290">
        <f aca="true" t="shared" si="5" ref="S10:S44">R10/$R$9</f>
        <v>0.634906490434601</v>
      </c>
      <c r="T10" s="289">
        <f>SUM(T11:T13)</f>
        <v>104681.24899999997</v>
      </c>
      <c r="U10" s="288">
        <f>SUM(U11:U13)</f>
        <v>49704.675</v>
      </c>
      <c r="V10" s="287">
        <f>SUM(V11:V13)</f>
        <v>15023.999000000003</v>
      </c>
      <c r="W10" s="286">
        <f>SUM(W11:W13)</f>
        <v>6899.248000000001</v>
      </c>
      <c r="X10" s="287">
        <f aca="true" t="shared" si="6" ref="X10:X40">SUM(T10:W10)</f>
        <v>176309.17099999997</v>
      </c>
      <c r="Y10" s="284">
        <f aca="true" t="shared" si="7" ref="Y10:Y44">IF(ISERROR(R10/X10-1),"         /0",IF(R10/X10&gt;5,"  *  ",(R10/X10-1)))</f>
        <v>0.017999063701569673</v>
      </c>
    </row>
    <row r="11" spans="1:25" ht="19.5" customHeight="1">
      <c r="A11" s="235" t="s">
        <v>329</v>
      </c>
      <c r="B11" s="233">
        <v>15608.992999999999</v>
      </c>
      <c r="C11" s="230">
        <v>7419.835000000001</v>
      </c>
      <c r="D11" s="229">
        <v>2058.029</v>
      </c>
      <c r="E11" s="281">
        <v>911.992</v>
      </c>
      <c r="F11" s="229">
        <f t="shared" si="0"/>
        <v>25998.849</v>
      </c>
      <c r="G11" s="232">
        <f t="shared" si="1"/>
        <v>0.5947728136069912</v>
      </c>
      <c r="H11" s="233">
        <v>14412.362000000001</v>
      </c>
      <c r="I11" s="230">
        <v>7777.5819999999985</v>
      </c>
      <c r="J11" s="229">
        <v>2240.09</v>
      </c>
      <c r="K11" s="281">
        <v>1556.578</v>
      </c>
      <c r="L11" s="229">
        <f t="shared" si="2"/>
        <v>25986.612</v>
      </c>
      <c r="M11" s="234">
        <f t="shared" si="3"/>
        <v>0.00047089632153651806</v>
      </c>
      <c r="N11" s="233">
        <v>110093.55999999992</v>
      </c>
      <c r="O11" s="230">
        <v>42449.445999999996</v>
      </c>
      <c r="P11" s="229">
        <v>13988.529</v>
      </c>
      <c r="Q11" s="281">
        <v>7119.316</v>
      </c>
      <c r="R11" s="229">
        <f t="shared" si="4"/>
        <v>173650.85099999994</v>
      </c>
      <c r="S11" s="232">
        <f t="shared" si="5"/>
        <v>0.6142772067232748</v>
      </c>
      <c r="T11" s="233">
        <v>102527.10799999996</v>
      </c>
      <c r="U11" s="230">
        <v>46533.336</v>
      </c>
      <c r="V11" s="229">
        <v>13985.197000000004</v>
      </c>
      <c r="W11" s="281">
        <v>6899.225000000001</v>
      </c>
      <c r="X11" s="229">
        <f t="shared" si="6"/>
        <v>169944.86599999998</v>
      </c>
      <c r="Y11" s="228">
        <f t="shared" si="7"/>
        <v>0.021806984154496112</v>
      </c>
    </row>
    <row r="12" spans="1:25" ht="19.5" customHeight="1">
      <c r="A12" s="235" t="s">
        <v>331</v>
      </c>
      <c r="B12" s="233">
        <v>108.532</v>
      </c>
      <c r="C12" s="230">
        <v>434.40700000000004</v>
      </c>
      <c r="D12" s="229">
        <v>0</v>
      </c>
      <c r="E12" s="281">
        <v>0</v>
      </c>
      <c r="F12" s="229">
        <f t="shared" si="0"/>
        <v>542.9390000000001</v>
      </c>
      <c r="G12" s="232">
        <f t="shared" si="1"/>
        <v>0.012420755882191796</v>
      </c>
      <c r="H12" s="233">
        <v>175.84300000000002</v>
      </c>
      <c r="I12" s="230">
        <v>453.789</v>
      </c>
      <c r="J12" s="229">
        <v>201.465</v>
      </c>
      <c r="K12" s="281"/>
      <c r="L12" s="229">
        <f t="shared" si="2"/>
        <v>831.0970000000001</v>
      </c>
      <c r="M12" s="234">
        <f t="shared" si="3"/>
        <v>-0.34672005794750793</v>
      </c>
      <c r="N12" s="233">
        <v>1266.1369999999997</v>
      </c>
      <c r="O12" s="230">
        <v>2465.13</v>
      </c>
      <c r="P12" s="229">
        <v>602.553</v>
      </c>
      <c r="Q12" s="281"/>
      <c r="R12" s="229">
        <f t="shared" si="4"/>
        <v>4333.82</v>
      </c>
      <c r="S12" s="232">
        <f t="shared" si="5"/>
        <v>0.015330571826805868</v>
      </c>
      <c r="T12" s="233">
        <v>1426.2769999999998</v>
      </c>
      <c r="U12" s="230">
        <v>2620.621</v>
      </c>
      <c r="V12" s="229">
        <v>1038.802</v>
      </c>
      <c r="W12" s="281">
        <v>0.023</v>
      </c>
      <c r="X12" s="229">
        <f t="shared" si="6"/>
        <v>5085.723</v>
      </c>
      <c r="Y12" s="228">
        <f t="shared" si="7"/>
        <v>-0.14784584217425922</v>
      </c>
    </row>
    <row r="13" spans="1:25" ht="19.5" customHeight="1" thickBot="1">
      <c r="A13" s="258" t="s">
        <v>330</v>
      </c>
      <c r="B13" s="255">
        <v>162.67</v>
      </c>
      <c r="C13" s="254">
        <v>74.182</v>
      </c>
      <c r="D13" s="253">
        <v>0</v>
      </c>
      <c r="E13" s="297">
        <v>0</v>
      </c>
      <c r="F13" s="253">
        <f t="shared" si="0"/>
        <v>236.85199999999998</v>
      </c>
      <c r="G13" s="256">
        <f t="shared" si="1"/>
        <v>0.005418437194986712</v>
      </c>
      <c r="H13" s="255">
        <v>98.613</v>
      </c>
      <c r="I13" s="254">
        <v>95.703</v>
      </c>
      <c r="J13" s="253"/>
      <c r="K13" s="297"/>
      <c r="L13" s="253">
        <f t="shared" si="2"/>
        <v>194.316</v>
      </c>
      <c r="M13" s="257">
        <f t="shared" si="3"/>
        <v>0.2189011712880049</v>
      </c>
      <c r="N13" s="255">
        <v>841.6610000000001</v>
      </c>
      <c r="O13" s="254">
        <v>656.1940000000001</v>
      </c>
      <c r="P13" s="253">
        <v>0.045</v>
      </c>
      <c r="Q13" s="297"/>
      <c r="R13" s="253">
        <f t="shared" si="4"/>
        <v>1497.9</v>
      </c>
      <c r="S13" s="256">
        <f t="shared" si="5"/>
        <v>0.005298711884520472</v>
      </c>
      <c r="T13" s="255">
        <v>727.8639999999999</v>
      </c>
      <c r="U13" s="254">
        <v>550.718</v>
      </c>
      <c r="V13" s="253"/>
      <c r="W13" s="297"/>
      <c r="X13" s="253">
        <f t="shared" si="6"/>
        <v>1278.5819999999999</v>
      </c>
      <c r="Y13" s="252">
        <f t="shared" si="7"/>
        <v>0.1715322130297472</v>
      </c>
    </row>
    <row r="14" spans="1:25" s="283" customFormat="1" ht="19.5" customHeight="1">
      <c r="A14" s="292" t="s">
        <v>60</v>
      </c>
      <c r="B14" s="289">
        <f>SUM(B15:B23)</f>
        <v>4063.17</v>
      </c>
      <c r="C14" s="288">
        <f>SUM(C15:C23)</f>
        <v>3708.427</v>
      </c>
      <c r="D14" s="287">
        <f>SUM(D15:D23)</f>
        <v>18.11</v>
      </c>
      <c r="E14" s="286">
        <f>SUM(E15:E23)</f>
        <v>785.032</v>
      </c>
      <c r="F14" s="287">
        <f t="shared" si="0"/>
        <v>8574.739</v>
      </c>
      <c r="G14" s="290">
        <f t="shared" si="1"/>
        <v>0.19616336250022448</v>
      </c>
      <c r="H14" s="289">
        <f>SUM(H15:H23)</f>
        <v>3518.6269999999995</v>
      </c>
      <c r="I14" s="288">
        <f>SUM(I15:I23)</f>
        <v>4961.436000000001</v>
      </c>
      <c r="J14" s="287">
        <f>SUM(J15:J23)</f>
        <v>77.559</v>
      </c>
      <c r="K14" s="286">
        <f>SUM(K15:K23)</f>
        <v>451.84499999999997</v>
      </c>
      <c r="L14" s="287">
        <f t="shared" si="2"/>
        <v>9009.466999999999</v>
      </c>
      <c r="M14" s="291">
        <f t="shared" si="3"/>
        <v>-0.048252354995029</v>
      </c>
      <c r="N14" s="289">
        <f>SUM(N15:N23)</f>
        <v>21570.221999999994</v>
      </c>
      <c r="O14" s="288">
        <f>SUM(O15:O23)</f>
        <v>25678.152000000006</v>
      </c>
      <c r="P14" s="287">
        <f>SUM(P15:P23)</f>
        <v>468.436</v>
      </c>
      <c r="Q14" s="286">
        <f>SUM(Q15:Q23)</f>
        <v>2876.3410000000003</v>
      </c>
      <c r="R14" s="287">
        <f t="shared" si="4"/>
        <v>50593.151</v>
      </c>
      <c r="S14" s="290">
        <f t="shared" si="5"/>
        <v>0.17896957772817862</v>
      </c>
      <c r="T14" s="289">
        <f>SUM(T15:T23)</f>
        <v>20373.890999999996</v>
      </c>
      <c r="U14" s="288">
        <f>SUM(U15:U23)</f>
        <v>30015.498000000003</v>
      </c>
      <c r="V14" s="287">
        <f>SUM(V15:V23)</f>
        <v>77.75099999999999</v>
      </c>
      <c r="W14" s="286">
        <f>SUM(W15:W23)</f>
        <v>2015.3279999999997</v>
      </c>
      <c r="X14" s="287">
        <f t="shared" si="6"/>
        <v>52482.46799999999</v>
      </c>
      <c r="Y14" s="284">
        <f t="shared" si="7"/>
        <v>-0.0359990120891418</v>
      </c>
    </row>
    <row r="15" spans="1:25" ht="19.5" customHeight="1">
      <c r="A15" s="250" t="s">
        <v>332</v>
      </c>
      <c r="B15" s="247">
        <v>825.512</v>
      </c>
      <c r="C15" s="245">
        <v>969.7950000000001</v>
      </c>
      <c r="D15" s="246">
        <v>0</v>
      </c>
      <c r="E15" s="293">
        <v>83.266</v>
      </c>
      <c r="F15" s="229">
        <f t="shared" si="0"/>
        <v>1878.573</v>
      </c>
      <c r="G15" s="232">
        <f t="shared" si="1"/>
        <v>0.04297590823255777</v>
      </c>
      <c r="H15" s="233">
        <v>646.029</v>
      </c>
      <c r="I15" s="245">
        <v>2173.226</v>
      </c>
      <c r="J15" s="246">
        <v>77.559</v>
      </c>
      <c r="K15" s="245">
        <v>203.118</v>
      </c>
      <c r="L15" s="229">
        <f t="shared" si="2"/>
        <v>3099.9320000000002</v>
      </c>
      <c r="M15" s="249">
        <f t="shared" si="3"/>
        <v>-0.3939954166736561</v>
      </c>
      <c r="N15" s="247">
        <v>4240.645999999999</v>
      </c>
      <c r="O15" s="245">
        <v>8620.095000000003</v>
      </c>
      <c r="P15" s="246">
        <v>224.511</v>
      </c>
      <c r="Q15" s="245">
        <v>446.61800000000005</v>
      </c>
      <c r="R15" s="246">
        <f t="shared" si="4"/>
        <v>13531.870000000003</v>
      </c>
      <c r="S15" s="248">
        <f t="shared" si="5"/>
        <v>0.04786800212883774</v>
      </c>
      <c r="T15" s="251">
        <v>4109.371</v>
      </c>
      <c r="U15" s="245">
        <v>14056.325999999995</v>
      </c>
      <c r="V15" s="246">
        <v>77.559</v>
      </c>
      <c r="W15" s="293">
        <v>739.7819999999999</v>
      </c>
      <c r="X15" s="246">
        <f t="shared" si="6"/>
        <v>18983.037999999997</v>
      </c>
      <c r="Y15" s="244">
        <f t="shared" si="7"/>
        <v>-0.2871599372028858</v>
      </c>
    </row>
    <row r="16" spans="1:25" ht="19.5" customHeight="1">
      <c r="A16" s="250" t="s">
        <v>333</v>
      </c>
      <c r="B16" s="247">
        <v>923.7810000000002</v>
      </c>
      <c r="C16" s="245">
        <v>608.8929999999999</v>
      </c>
      <c r="D16" s="246">
        <v>0.16</v>
      </c>
      <c r="E16" s="293">
        <v>23.826</v>
      </c>
      <c r="F16" s="246">
        <f t="shared" si="0"/>
        <v>1556.66</v>
      </c>
      <c r="G16" s="248">
        <f t="shared" si="1"/>
        <v>0.03561153988122547</v>
      </c>
      <c r="H16" s="247">
        <v>708.43</v>
      </c>
      <c r="I16" s="245">
        <v>430.6870000000001</v>
      </c>
      <c r="J16" s="246">
        <v>0</v>
      </c>
      <c r="K16" s="245">
        <v>0.014</v>
      </c>
      <c r="L16" s="246">
        <f t="shared" si="2"/>
        <v>1139.131</v>
      </c>
      <c r="M16" s="249">
        <f t="shared" si="3"/>
        <v>0.36653290973557917</v>
      </c>
      <c r="N16" s="247">
        <v>4899.612</v>
      </c>
      <c r="O16" s="245">
        <v>3208.7870000000016</v>
      </c>
      <c r="P16" s="246">
        <v>45.230999999999995</v>
      </c>
      <c r="Q16" s="245">
        <v>181.916</v>
      </c>
      <c r="R16" s="246">
        <f t="shared" si="4"/>
        <v>8335.546</v>
      </c>
      <c r="S16" s="248">
        <f t="shared" si="5"/>
        <v>0.02948638537563728</v>
      </c>
      <c r="T16" s="251">
        <v>4294.681999999999</v>
      </c>
      <c r="U16" s="245">
        <v>2796.061</v>
      </c>
      <c r="V16" s="246">
        <v>0</v>
      </c>
      <c r="W16" s="245">
        <v>27.167999999999992</v>
      </c>
      <c r="X16" s="246">
        <f t="shared" si="6"/>
        <v>7117.910999999998</v>
      </c>
      <c r="Y16" s="244">
        <f t="shared" si="7"/>
        <v>0.1710663423580321</v>
      </c>
    </row>
    <row r="17" spans="1:25" ht="19.5" customHeight="1">
      <c r="A17" s="250" t="s">
        <v>336</v>
      </c>
      <c r="B17" s="247">
        <v>811.4870000000001</v>
      </c>
      <c r="C17" s="245">
        <v>570.701</v>
      </c>
      <c r="D17" s="246">
        <v>0</v>
      </c>
      <c r="E17" s="293">
        <v>53.367</v>
      </c>
      <c r="F17" s="246">
        <f>SUM(B17:E17)</f>
        <v>1435.555</v>
      </c>
      <c r="G17" s="248">
        <f>F17/$F$9</f>
        <v>0.03284103409491645</v>
      </c>
      <c r="H17" s="247">
        <v>358.62699999999995</v>
      </c>
      <c r="I17" s="245">
        <v>438.03000000000003</v>
      </c>
      <c r="J17" s="246">
        <v>0</v>
      </c>
      <c r="K17" s="245">
        <v>34.304</v>
      </c>
      <c r="L17" s="246">
        <f>SUM(H17:K17)</f>
        <v>830.9609999999999</v>
      </c>
      <c r="M17" s="249">
        <f>IF(ISERROR(F17/L17-1),"         /0",(F17/L17-1))</f>
        <v>0.7275840863770986</v>
      </c>
      <c r="N17" s="247">
        <v>3443.5699999999997</v>
      </c>
      <c r="O17" s="245">
        <v>4218.474</v>
      </c>
      <c r="P17" s="246">
        <v>0.065</v>
      </c>
      <c r="Q17" s="245">
        <v>79.145</v>
      </c>
      <c r="R17" s="246">
        <f>SUM(N17:Q17)</f>
        <v>7741.254</v>
      </c>
      <c r="S17" s="248">
        <f>R17/$R$9</f>
        <v>0.027384120816404057</v>
      </c>
      <c r="T17" s="251">
        <v>2034.975</v>
      </c>
      <c r="U17" s="245">
        <v>2578.1250000000005</v>
      </c>
      <c r="V17" s="246">
        <v>0</v>
      </c>
      <c r="W17" s="245">
        <v>65.142</v>
      </c>
      <c r="X17" s="246">
        <f>SUM(T17:W17)</f>
        <v>4678.242</v>
      </c>
      <c r="Y17" s="244">
        <f>IF(ISERROR(R17/X17-1),"         /0",IF(R17/X17&gt;5,"  *  ",(R17/X17-1)))</f>
        <v>0.6547356891755491</v>
      </c>
    </row>
    <row r="18" spans="1:25" ht="19.5" customHeight="1">
      <c r="A18" s="250" t="s">
        <v>334</v>
      </c>
      <c r="B18" s="247">
        <v>636.952</v>
      </c>
      <c r="C18" s="245">
        <v>157.36499999999998</v>
      </c>
      <c r="D18" s="246">
        <v>17.8</v>
      </c>
      <c r="E18" s="293">
        <v>568.607</v>
      </c>
      <c r="F18" s="246">
        <f t="shared" si="0"/>
        <v>1380.724</v>
      </c>
      <c r="G18" s="248">
        <f t="shared" si="1"/>
        <v>0.031586671328976884</v>
      </c>
      <c r="H18" s="247">
        <v>866.305</v>
      </c>
      <c r="I18" s="245">
        <v>360.44399999999996</v>
      </c>
      <c r="J18" s="246">
        <v>0</v>
      </c>
      <c r="K18" s="245">
        <v>114.589</v>
      </c>
      <c r="L18" s="246">
        <f t="shared" si="2"/>
        <v>1341.3379999999997</v>
      </c>
      <c r="M18" s="249">
        <f t="shared" si="3"/>
        <v>0.029363217921210216</v>
      </c>
      <c r="N18" s="247">
        <v>4009.873</v>
      </c>
      <c r="O18" s="245">
        <v>1226.008</v>
      </c>
      <c r="P18" s="246">
        <v>198.47900000000004</v>
      </c>
      <c r="Q18" s="245">
        <v>1720.1559999999997</v>
      </c>
      <c r="R18" s="246">
        <f t="shared" si="4"/>
        <v>7154.5160000000005</v>
      </c>
      <c r="S18" s="248">
        <f t="shared" si="5"/>
        <v>0.025308577980634135</v>
      </c>
      <c r="T18" s="251">
        <v>4686.138000000001</v>
      </c>
      <c r="U18" s="245">
        <v>1707.615</v>
      </c>
      <c r="V18" s="246">
        <v>0.091</v>
      </c>
      <c r="W18" s="245">
        <v>695.9250000000001</v>
      </c>
      <c r="X18" s="246">
        <f t="shared" si="6"/>
        <v>7089.769000000001</v>
      </c>
      <c r="Y18" s="244">
        <f t="shared" si="7"/>
        <v>0.009132455514417881</v>
      </c>
    </row>
    <row r="19" spans="1:25" ht="19.5" customHeight="1">
      <c r="A19" s="250" t="s">
        <v>335</v>
      </c>
      <c r="B19" s="247">
        <v>388.91900000000004</v>
      </c>
      <c r="C19" s="245">
        <v>873.44</v>
      </c>
      <c r="D19" s="246">
        <v>0.15</v>
      </c>
      <c r="E19" s="293">
        <v>55.966</v>
      </c>
      <c r="F19" s="246">
        <f t="shared" si="0"/>
        <v>1318.4750000000001</v>
      </c>
      <c r="G19" s="248">
        <f t="shared" si="1"/>
        <v>0.030162607791617155</v>
      </c>
      <c r="H19" s="247">
        <v>390.06199999999995</v>
      </c>
      <c r="I19" s="245">
        <v>857.8580000000001</v>
      </c>
      <c r="J19" s="246">
        <v>0</v>
      </c>
      <c r="K19" s="245">
        <v>65.325</v>
      </c>
      <c r="L19" s="246">
        <f t="shared" si="2"/>
        <v>1313.2450000000001</v>
      </c>
      <c r="M19" s="249">
        <f t="shared" si="3"/>
        <v>0.003982501361132096</v>
      </c>
      <c r="N19" s="247">
        <v>2204.6379999999995</v>
      </c>
      <c r="O19" s="245">
        <v>5057.3820000000005</v>
      </c>
      <c r="P19" s="246">
        <v>0.15</v>
      </c>
      <c r="Q19" s="245">
        <v>354.93799999999993</v>
      </c>
      <c r="R19" s="246">
        <f t="shared" si="4"/>
        <v>7617.108</v>
      </c>
      <c r="S19" s="248">
        <f t="shared" si="5"/>
        <v>0.026944963405618506</v>
      </c>
      <c r="T19" s="251">
        <v>2318.636</v>
      </c>
      <c r="U19" s="245">
        <v>5724.066000000001</v>
      </c>
      <c r="V19" s="246">
        <v>0.101</v>
      </c>
      <c r="W19" s="245">
        <v>337.4709999999999</v>
      </c>
      <c r="X19" s="246">
        <f t="shared" si="6"/>
        <v>8380.274000000001</v>
      </c>
      <c r="Y19" s="244">
        <f t="shared" si="7"/>
        <v>-0.09106695079421046</v>
      </c>
    </row>
    <row r="20" spans="1:25" ht="19.5" customHeight="1">
      <c r="A20" s="250" t="s">
        <v>337</v>
      </c>
      <c r="B20" s="247">
        <v>169.378</v>
      </c>
      <c r="C20" s="245">
        <v>312.806</v>
      </c>
      <c r="D20" s="246">
        <v>0</v>
      </c>
      <c r="E20" s="293">
        <v>0</v>
      </c>
      <c r="F20" s="246">
        <f t="shared" si="0"/>
        <v>482.18399999999997</v>
      </c>
      <c r="G20" s="248">
        <f t="shared" si="1"/>
        <v>0.011030870418774057</v>
      </c>
      <c r="H20" s="247">
        <v>298.424</v>
      </c>
      <c r="I20" s="245">
        <v>473.526</v>
      </c>
      <c r="J20" s="246">
        <v>0</v>
      </c>
      <c r="K20" s="245">
        <v>34.495</v>
      </c>
      <c r="L20" s="246">
        <f t="shared" si="2"/>
        <v>806.445</v>
      </c>
      <c r="M20" s="249">
        <f t="shared" si="3"/>
        <v>-0.40208693711288435</v>
      </c>
      <c r="N20" s="247">
        <v>982.4569999999999</v>
      </c>
      <c r="O20" s="245">
        <v>2331.35</v>
      </c>
      <c r="P20" s="246">
        <v>0</v>
      </c>
      <c r="Q20" s="245">
        <v>54.292</v>
      </c>
      <c r="R20" s="246">
        <f t="shared" si="4"/>
        <v>3368.0989999999997</v>
      </c>
      <c r="S20" s="248">
        <f t="shared" si="5"/>
        <v>0.011914404299046341</v>
      </c>
      <c r="T20" s="251">
        <v>1259.135</v>
      </c>
      <c r="U20" s="245">
        <v>2257.792</v>
      </c>
      <c r="V20" s="246">
        <v>0</v>
      </c>
      <c r="W20" s="245">
        <v>149.817</v>
      </c>
      <c r="X20" s="246">
        <f t="shared" si="6"/>
        <v>3666.7439999999997</v>
      </c>
      <c r="Y20" s="244">
        <f t="shared" si="7"/>
        <v>-0.08144691857408104</v>
      </c>
    </row>
    <row r="21" spans="1:25" ht="19.5" customHeight="1">
      <c r="A21" s="250" t="s">
        <v>339</v>
      </c>
      <c r="B21" s="247">
        <v>38.755</v>
      </c>
      <c r="C21" s="245">
        <v>210.69</v>
      </c>
      <c r="D21" s="246">
        <v>0</v>
      </c>
      <c r="E21" s="293">
        <v>0</v>
      </c>
      <c r="F21" s="246">
        <f t="shared" si="0"/>
        <v>249.445</v>
      </c>
      <c r="G21" s="248">
        <f t="shared" si="1"/>
        <v>0.005706525873133689</v>
      </c>
      <c r="H21" s="247">
        <v>0</v>
      </c>
      <c r="I21" s="245">
        <v>187.406</v>
      </c>
      <c r="J21" s="246"/>
      <c r="K21" s="245"/>
      <c r="L21" s="246">
        <f t="shared" si="2"/>
        <v>187.406</v>
      </c>
      <c r="M21" s="249">
        <f t="shared" si="3"/>
        <v>0.33104062836835535</v>
      </c>
      <c r="N21" s="247">
        <v>39.053000000000004</v>
      </c>
      <c r="O21" s="245">
        <v>976.384</v>
      </c>
      <c r="P21" s="246"/>
      <c r="Q21" s="245">
        <v>3.784</v>
      </c>
      <c r="R21" s="246">
        <f t="shared" si="4"/>
        <v>1019.221</v>
      </c>
      <c r="S21" s="248">
        <f t="shared" si="5"/>
        <v>0.003605419871588784</v>
      </c>
      <c r="T21" s="251">
        <v>39.267</v>
      </c>
      <c r="U21" s="245">
        <v>831.9469999999999</v>
      </c>
      <c r="V21" s="246"/>
      <c r="W21" s="245">
        <v>0.023</v>
      </c>
      <c r="X21" s="246">
        <f t="shared" si="6"/>
        <v>871.237</v>
      </c>
      <c r="Y21" s="244">
        <f t="shared" si="7"/>
        <v>0.16985504518288375</v>
      </c>
    </row>
    <row r="22" spans="1:25" ht="18.75" customHeight="1">
      <c r="A22" s="250" t="s">
        <v>340</v>
      </c>
      <c r="B22" s="247">
        <v>244.379</v>
      </c>
      <c r="C22" s="245">
        <v>0</v>
      </c>
      <c r="D22" s="246">
        <v>0</v>
      </c>
      <c r="E22" s="245">
        <v>0</v>
      </c>
      <c r="F22" s="246">
        <f t="shared" si="0"/>
        <v>244.379</v>
      </c>
      <c r="G22" s="248">
        <f t="shared" si="1"/>
        <v>0.005590631547437462</v>
      </c>
      <c r="H22" s="247">
        <v>238.998</v>
      </c>
      <c r="I22" s="245">
        <v>32.489</v>
      </c>
      <c r="J22" s="246"/>
      <c r="K22" s="245"/>
      <c r="L22" s="246">
        <f t="shared" si="2"/>
        <v>271.48699999999997</v>
      </c>
      <c r="M22" s="249">
        <f t="shared" si="3"/>
        <v>-0.09985008490277614</v>
      </c>
      <c r="N22" s="247">
        <v>1619.8069999999998</v>
      </c>
      <c r="O22" s="245">
        <v>11.199</v>
      </c>
      <c r="P22" s="246"/>
      <c r="Q22" s="245"/>
      <c r="R22" s="246">
        <f t="shared" si="4"/>
        <v>1631.0059999999999</v>
      </c>
      <c r="S22" s="248">
        <f t="shared" si="5"/>
        <v>0.0057695646411136895</v>
      </c>
      <c r="T22" s="251">
        <v>1561.8</v>
      </c>
      <c r="U22" s="245">
        <v>32.489</v>
      </c>
      <c r="V22" s="246"/>
      <c r="W22" s="245"/>
      <c r="X22" s="246">
        <f t="shared" si="6"/>
        <v>1594.289</v>
      </c>
      <c r="Y22" s="244">
        <f t="shared" si="7"/>
        <v>0.023030328880146556</v>
      </c>
    </row>
    <row r="23" spans="1:25" ht="19.5" customHeight="1" thickBot="1">
      <c r="A23" s="250" t="s">
        <v>56</v>
      </c>
      <c r="B23" s="247">
        <v>24.006999999999998</v>
      </c>
      <c r="C23" s="245">
        <v>4.737</v>
      </c>
      <c r="D23" s="246">
        <v>0</v>
      </c>
      <c r="E23" s="245">
        <v>0</v>
      </c>
      <c r="F23" s="246">
        <f t="shared" si="0"/>
        <v>28.744</v>
      </c>
      <c r="G23" s="248">
        <f t="shared" si="1"/>
        <v>0.0006575733315855389</v>
      </c>
      <c r="H23" s="247">
        <v>11.752</v>
      </c>
      <c r="I23" s="245">
        <v>7.77</v>
      </c>
      <c r="J23" s="246">
        <v>0</v>
      </c>
      <c r="K23" s="245"/>
      <c r="L23" s="246">
        <f t="shared" si="2"/>
        <v>19.522</v>
      </c>
      <c r="M23" s="249" t="s">
        <v>50</v>
      </c>
      <c r="N23" s="247">
        <v>130.566</v>
      </c>
      <c r="O23" s="245">
        <v>28.473000000000006</v>
      </c>
      <c r="P23" s="246">
        <v>0</v>
      </c>
      <c r="Q23" s="245">
        <v>35.492</v>
      </c>
      <c r="R23" s="246">
        <f t="shared" si="4"/>
        <v>194.531</v>
      </c>
      <c r="S23" s="248">
        <f t="shared" si="5"/>
        <v>0.0006881392092981186</v>
      </c>
      <c r="T23" s="251">
        <v>69.88699999999999</v>
      </c>
      <c r="U23" s="245">
        <v>31.077</v>
      </c>
      <c r="V23" s="246">
        <v>0</v>
      </c>
      <c r="W23" s="245"/>
      <c r="X23" s="246">
        <f t="shared" si="6"/>
        <v>100.96399999999998</v>
      </c>
      <c r="Y23" s="244">
        <f t="shared" si="7"/>
        <v>0.9267362624301736</v>
      </c>
    </row>
    <row r="24" spans="1:25" s="283" customFormat="1" ht="19.5" customHeight="1">
      <c r="A24" s="292" t="s">
        <v>59</v>
      </c>
      <c r="B24" s="289">
        <f>SUM(B25:B31)</f>
        <v>1993.396</v>
      </c>
      <c r="C24" s="288">
        <f>SUM(C25:C31)</f>
        <v>1680.977</v>
      </c>
      <c r="D24" s="287">
        <f>SUM(D25:D31)</f>
        <v>0</v>
      </c>
      <c r="E24" s="288">
        <f>SUM(E25:E31)</f>
        <v>0</v>
      </c>
      <c r="F24" s="287">
        <f t="shared" si="0"/>
        <v>3674.373</v>
      </c>
      <c r="G24" s="290">
        <f t="shared" si="1"/>
        <v>0.08405822763352183</v>
      </c>
      <c r="H24" s="289">
        <f>SUM(H25:H31)</f>
        <v>2869.2619999999997</v>
      </c>
      <c r="I24" s="288">
        <f>SUM(I25:I31)</f>
        <v>1446.761</v>
      </c>
      <c r="J24" s="287">
        <f>SUM(J25:J31)</f>
        <v>132.872</v>
      </c>
      <c r="K24" s="288">
        <f>SUM(K25:K31)</f>
        <v>3.679</v>
      </c>
      <c r="L24" s="287">
        <f t="shared" si="2"/>
        <v>4452.574</v>
      </c>
      <c r="M24" s="291">
        <f aca="true" t="shared" si="8" ref="M24:M44">IF(ISERROR(F24/L24-1),"         /0",(F24/L24-1))</f>
        <v>-0.1747755343313777</v>
      </c>
      <c r="N24" s="289">
        <f>SUM(N25:N31)</f>
        <v>11455.956999999999</v>
      </c>
      <c r="O24" s="288">
        <f>SUM(O25:O31)</f>
        <v>8507.731000000003</v>
      </c>
      <c r="P24" s="287">
        <f>SUM(P25:P31)</f>
        <v>1451.2810000000002</v>
      </c>
      <c r="Q24" s="288">
        <f>SUM(Q25:Q31)</f>
        <v>283.258</v>
      </c>
      <c r="R24" s="287">
        <f t="shared" si="4"/>
        <v>21698.227000000003</v>
      </c>
      <c r="S24" s="290">
        <f t="shared" si="5"/>
        <v>0.07675589376989318</v>
      </c>
      <c r="T24" s="289">
        <f>SUM(T25:T31)</f>
        <v>16839.815</v>
      </c>
      <c r="U24" s="288">
        <f>SUM(U25:U31)</f>
        <v>7838.647000000001</v>
      </c>
      <c r="V24" s="287">
        <f>SUM(V25:V31)</f>
        <v>285.78400000000005</v>
      </c>
      <c r="W24" s="288">
        <f>SUM(W25:W31)</f>
        <v>157.451</v>
      </c>
      <c r="X24" s="287">
        <f t="shared" si="6"/>
        <v>25121.697</v>
      </c>
      <c r="Y24" s="284">
        <f t="shared" si="7"/>
        <v>-0.13627542757163247</v>
      </c>
    </row>
    <row r="25" spans="1:25" ht="19.5" customHeight="1">
      <c r="A25" s="250" t="s">
        <v>341</v>
      </c>
      <c r="B25" s="247">
        <v>249.46499999999997</v>
      </c>
      <c r="C25" s="245">
        <v>912.444</v>
      </c>
      <c r="D25" s="246">
        <v>0</v>
      </c>
      <c r="E25" s="245">
        <v>0</v>
      </c>
      <c r="F25" s="246">
        <f t="shared" si="0"/>
        <v>1161.9089999999999</v>
      </c>
      <c r="G25" s="248">
        <f t="shared" si="1"/>
        <v>0.026580864602324724</v>
      </c>
      <c r="H25" s="247">
        <v>336.60299999999995</v>
      </c>
      <c r="I25" s="245">
        <v>854.5070000000001</v>
      </c>
      <c r="J25" s="246">
        <v>0</v>
      </c>
      <c r="K25" s="245"/>
      <c r="L25" s="246">
        <f t="shared" si="2"/>
        <v>1191.1100000000001</v>
      </c>
      <c r="M25" s="249">
        <f t="shared" si="8"/>
        <v>-0.024515787794578414</v>
      </c>
      <c r="N25" s="247">
        <v>1691.6820000000002</v>
      </c>
      <c r="O25" s="245">
        <v>4647.575000000002</v>
      </c>
      <c r="P25" s="246">
        <v>0</v>
      </c>
      <c r="Q25" s="245">
        <v>0</v>
      </c>
      <c r="R25" s="246">
        <f t="shared" si="4"/>
        <v>6339.257000000001</v>
      </c>
      <c r="S25" s="248">
        <f t="shared" si="5"/>
        <v>0.02242465879226223</v>
      </c>
      <c r="T25" s="247">
        <v>1982.6090000000004</v>
      </c>
      <c r="U25" s="245">
        <v>4585.607000000001</v>
      </c>
      <c r="V25" s="246">
        <v>0</v>
      </c>
      <c r="W25" s="245"/>
      <c r="X25" s="229">
        <f t="shared" si="6"/>
        <v>6568.216000000001</v>
      </c>
      <c r="Y25" s="244">
        <f t="shared" si="7"/>
        <v>-0.03485862827897257</v>
      </c>
    </row>
    <row r="26" spans="1:25" ht="19.5" customHeight="1">
      <c r="A26" s="250" t="s">
        <v>358</v>
      </c>
      <c r="B26" s="247">
        <v>948.048</v>
      </c>
      <c r="C26" s="245">
        <v>0</v>
      </c>
      <c r="D26" s="246">
        <v>0</v>
      </c>
      <c r="E26" s="245">
        <v>0</v>
      </c>
      <c r="F26" s="246">
        <f t="shared" si="0"/>
        <v>948.048</v>
      </c>
      <c r="G26" s="248">
        <f t="shared" si="1"/>
        <v>0.021688389989667652</v>
      </c>
      <c r="H26" s="247">
        <v>1862.679</v>
      </c>
      <c r="I26" s="245">
        <v>44.916</v>
      </c>
      <c r="J26" s="246">
        <v>132.872</v>
      </c>
      <c r="K26" s="245"/>
      <c r="L26" s="246">
        <f t="shared" si="2"/>
        <v>2040.467</v>
      </c>
      <c r="M26" s="249">
        <f t="shared" si="8"/>
        <v>-0.5353769504726125</v>
      </c>
      <c r="N26" s="247">
        <v>5584.603999999999</v>
      </c>
      <c r="O26" s="245">
        <v>161.255</v>
      </c>
      <c r="P26" s="246"/>
      <c r="Q26" s="245"/>
      <c r="R26" s="246">
        <f t="shared" si="4"/>
        <v>5745.8589999999995</v>
      </c>
      <c r="S26" s="248">
        <f t="shared" si="5"/>
        <v>0.0203255566927558</v>
      </c>
      <c r="T26" s="247">
        <v>10339.712999999998</v>
      </c>
      <c r="U26" s="245">
        <v>117.248</v>
      </c>
      <c r="V26" s="246">
        <v>132.872</v>
      </c>
      <c r="W26" s="245"/>
      <c r="X26" s="229">
        <f t="shared" si="6"/>
        <v>10589.832999999997</v>
      </c>
      <c r="Y26" s="244">
        <f t="shared" si="7"/>
        <v>-0.45741741158713256</v>
      </c>
    </row>
    <row r="27" spans="1:25" ht="19.5" customHeight="1">
      <c r="A27" s="250" t="s">
        <v>359</v>
      </c>
      <c r="B27" s="247">
        <v>355.019</v>
      </c>
      <c r="C27" s="245">
        <v>189.767</v>
      </c>
      <c r="D27" s="246">
        <v>0</v>
      </c>
      <c r="E27" s="245">
        <v>0</v>
      </c>
      <c r="F27" s="246">
        <f t="shared" si="0"/>
        <v>544.7860000000001</v>
      </c>
      <c r="G27" s="248">
        <f t="shared" si="1"/>
        <v>0.012463009498370424</v>
      </c>
      <c r="H27" s="247">
        <v>256.102</v>
      </c>
      <c r="I27" s="245">
        <v>147.445</v>
      </c>
      <c r="J27" s="246"/>
      <c r="K27" s="245"/>
      <c r="L27" s="246">
        <f t="shared" si="2"/>
        <v>403.54699999999997</v>
      </c>
      <c r="M27" s="249">
        <f t="shared" si="8"/>
        <v>0.3499939288360465</v>
      </c>
      <c r="N27" s="247">
        <v>1697.7549999999999</v>
      </c>
      <c r="O27" s="245">
        <v>869.318</v>
      </c>
      <c r="P27" s="246">
        <v>100.69</v>
      </c>
      <c r="Q27" s="245">
        <v>11.317</v>
      </c>
      <c r="R27" s="246">
        <f t="shared" si="4"/>
        <v>2679.08</v>
      </c>
      <c r="S27" s="248">
        <f t="shared" si="5"/>
        <v>0.009477049893571737</v>
      </c>
      <c r="T27" s="247">
        <v>1894.6349999999998</v>
      </c>
      <c r="U27" s="245">
        <v>905.5350000000001</v>
      </c>
      <c r="V27" s="246">
        <v>152.362</v>
      </c>
      <c r="W27" s="245">
        <v>12.477</v>
      </c>
      <c r="X27" s="229">
        <f t="shared" si="6"/>
        <v>2965.009</v>
      </c>
      <c r="Y27" s="244">
        <f t="shared" si="7"/>
        <v>-0.09643444589881522</v>
      </c>
    </row>
    <row r="28" spans="1:25" ht="19.5" customHeight="1">
      <c r="A28" s="250" t="s">
        <v>342</v>
      </c>
      <c r="B28" s="247">
        <v>111.03500000000001</v>
      </c>
      <c r="C28" s="245">
        <v>342.574</v>
      </c>
      <c r="D28" s="246">
        <v>0</v>
      </c>
      <c r="E28" s="245">
        <v>0</v>
      </c>
      <c r="F28" s="246">
        <f t="shared" si="0"/>
        <v>453.60900000000004</v>
      </c>
      <c r="G28" s="248">
        <f t="shared" si="1"/>
        <v>0.010377163281630419</v>
      </c>
      <c r="H28" s="247">
        <v>29.127</v>
      </c>
      <c r="I28" s="245">
        <v>183.602</v>
      </c>
      <c r="J28" s="246"/>
      <c r="K28" s="245">
        <v>3.679</v>
      </c>
      <c r="L28" s="246">
        <f t="shared" si="2"/>
        <v>216.40800000000002</v>
      </c>
      <c r="M28" s="249">
        <f t="shared" si="8"/>
        <v>1.0960823999112788</v>
      </c>
      <c r="N28" s="247">
        <v>553.4970000000001</v>
      </c>
      <c r="O28" s="245">
        <v>1614.0520000000001</v>
      </c>
      <c r="P28" s="246">
        <v>1350.5910000000001</v>
      </c>
      <c r="Q28" s="245">
        <v>271.921</v>
      </c>
      <c r="R28" s="246">
        <f t="shared" si="4"/>
        <v>3790.061</v>
      </c>
      <c r="S28" s="248">
        <f t="shared" si="5"/>
        <v>0.013407064065530105</v>
      </c>
      <c r="T28" s="247">
        <v>237.75900000000004</v>
      </c>
      <c r="U28" s="245">
        <v>1009.3259999999999</v>
      </c>
      <c r="V28" s="246"/>
      <c r="W28" s="245">
        <v>144.929</v>
      </c>
      <c r="X28" s="229">
        <f t="shared" si="6"/>
        <v>1392.0140000000001</v>
      </c>
      <c r="Y28" s="244">
        <f t="shared" si="7"/>
        <v>1.7227175876104694</v>
      </c>
    </row>
    <row r="29" spans="1:25" ht="19.5" customHeight="1">
      <c r="A29" s="250" t="s">
        <v>344</v>
      </c>
      <c r="B29" s="247">
        <v>307.89300000000003</v>
      </c>
      <c r="C29" s="245">
        <v>0</v>
      </c>
      <c r="D29" s="246">
        <v>0</v>
      </c>
      <c r="E29" s="245">
        <v>0</v>
      </c>
      <c r="F29" s="246">
        <f t="shared" si="0"/>
        <v>307.89300000000003</v>
      </c>
      <c r="G29" s="248">
        <f t="shared" si="1"/>
        <v>0.007043634350885971</v>
      </c>
      <c r="H29" s="247">
        <v>350.161</v>
      </c>
      <c r="I29" s="245"/>
      <c r="J29" s="246"/>
      <c r="K29" s="245"/>
      <c r="L29" s="246">
        <f t="shared" si="2"/>
        <v>350.161</v>
      </c>
      <c r="M29" s="249">
        <f t="shared" si="8"/>
        <v>-0.12071018759941843</v>
      </c>
      <c r="N29" s="247">
        <v>1770.799</v>
      </c>
      <c r="O29" s="245">
        <v>0</v>
      </c>
      <c r="P29" s="246"/>
      <c r="Q29" s="245"/>
      <c r="R29" s="246">
        <f t="shared" si="4"/>
        <v>1770.799</v>
      </c>
      <c r="S29" s="248">
        <f t="shared" si="5"/>
        <v>0.006264072171972072</v>
      </c>
      <c r="T29" s="247">
        <v>2096.8509999999997</v>
      </c>
      <c r="U29" s="245">
        <v>0</v>
      </c>
      <c r="V29" s="246"/>
      <c r="W29" s="245"/>
      <c r="X29" s="229">
        <f t="shared" si="6"/>
        <v>2096.8509999999997</v>
      </c>
      <c r="Y29" s="244">
        <f t="shared" si="7"/>
        <v>-0.1554960271378366</v>
      </c>
    </row>
    <row r="30" spans="1:25" ht="19.5" customHeight="1">
      <c r="A30" s="250" t="s">
        <v>343</v>
      </c>
      <c r="B30" s="247">
        <v>11.08</v>
      </c>
      <c r="C30" s="245">
        <v>236.19199999999998</v>
      </c>
      <c r="D30" s="246">
        <v>0</v>
      </c>
      <c r="E30" s="245">
        <v>0</v>
      </c>
      <c r="F30" s="246">
        <f t="shared" si="0"/>
        <v>247.272</v>
      </c>
      <c r="G30" s="248">
        <f t="shared" si="1"/>
        <v>0.005656814390753526</v>
      </c>
      <c r="H30" s="247">
        <v>28.729</v>
      </c>
      <c r="I30" s="245">
        <v>216.29100000000003</v>
      </c>
      <c r="J30" s="246"/>
      <c r="K30" s="245"/>
      <c r="L30" s="246">
        <f t="shared" si="2"/>
        <v>245.02000000000004</v>
      </c>
      <c r="M30" s="249">
        <f t="shared" si="8"/>
        <v>0.009191086441922902</v>
      </c>
      <c r="N30" s="247">
        <v>103.19200000000001</v>
      </c>
      <c r="O30" s="245">
        <v>1215.531</v>
      </c>
      <c r="P30" s="246"/>
      <c r="Q30" s="245"/>
      <c r="R30" s="246">
        <f t="shared" si="4"/>
        <v>1318.723</v>
      </c>
      <c r="S30" s="248">
        <f t="shared" si="5"/>
        <v>0.004664886329187856</v>
      </c>
      <c r="T30" s="247">
        <v>228.84600000000003</v>
      </c>
      <c r="U30" s="245">
        <v>1220.931</v>
      </c>
      <c r="V30" s="246"/>
      <c r="W30" s="245"/>
      <c r="X30" s="229">
        <f t="shared" si="6"/>
        <v>1449.777</v>
      </c>
      <c r="Y30" s="244">
        <f t="shared" si="7"/>
        <v>-0.0903959712424739</v>
      </c>
    </row>
    <row r="31" spans="1:25" ht="19.5" customHeight="1" thickBot="1">
      <c r="A31" s="250" t="s">
        <v>56</v>
      </c>
      <c r="B31" s="247">
        <v>10.856</v>
      </c>
      <c r="C31" s="245">
        <v>0</v>
      </c>
      <c r="D31" s="246">
        <v>0</v>
      </c>
      <c r="E31" s="245">
        <v>0</v>
      </c>
      <c r="F31" s="246">
        <f t="shared" si="0"/>
        <v>10.856</v>
      </c>
      <c r="G31" s="248">
        <f t="shared" si="1"/>
        <v>0.00024835151988911115</v>
      </c>
      <c r="H31" s="247">
        <v>5.861</v>
      </c>
      <c r="I31" s="245"/>
      <c r="J31" s="246"/>
      <c r="K31" s="245"/>
      <c r="L31" s="246">
        <f t="shared" si="2"/>
        <v>5.861</v>
      </c>
      <c r="M31" s="249">
        <f t="shared" si="8"/>
        <v>0.8522436444292782</v>
      </c>
      <c r="N31" s="247">
        <v>54.428</v>
      </c>
      <c r="O31" s="245"/>
      <c r="P31" s="246">
        <v>0</v>
      </c>
      <c r="Q31" s="245">
        <v>0.02</v>
      </c>
      <c r="R31" s="246">
        <f t="shared" si="4"/>
        <v>54.448</v>
      </c>
      <c r="S31" s="248">
        <f t="shared" si="5"/>
        <v>0.00019260582461337248</v>
      </c>
      <c r="T31" s="247">
        <v>59.40200000000001</v>
      </c>
      <c r="U31" s="245">
        <v>0</v>
      </c>
      <c r="V31" s="246">
        <v>0.5499999999999999</v>
      </c>
      <c r="W31" s="245">
        <v>0.045000000000000005</v>
      </c>
      <c r="X31" s="229">
        <f t="shared" si="6"/>
        <v>59.99700000000001</v>
      </c>
      <c r="Y31" s="244">
        <f t="shared" si="7"/>
        <v>-0.09248795773121998</v>
      </c>
    </row>
    <row r="32" spans="1:25" s="283" customFormat="1" ht="19.5" customHeight="1">
      <c r="A32" s="292" t="s">
        <v>58</v>
      </c>
      <c r="B32" s="289">
        <f>SUM(B33:B38)</f>
        <v>2114.9629999999997</v>
      </c>
      <c r="C32" s="288">
        <f>SUM(C33:C38)</f>
        <v>1979.7410000000002</v>
      </c>
      <c r="D32" s="287">
        <f>SUM(D33:D38)</f>
        <v>41.011</v>
      </c>
      <c r="E32" s="288">
        <f>SUM(E33:E38)</f>
        <v>2.426</v>
      </c>
      <c r="F32" s="287">
        <f t="shared" si="0"/>
        <v>4138.1410000000005</v>
      </c>
      <c r="G32" s="290">
        <f t="shared" si="1"/>
        <v>0.0946677972425798</v>
      </c>
      <c r="H32" s="289">
        <f>SUM(H33:H38)</f>
        <v>2042.146</v>
      </c>
      <c r="I32" s="288">
        <f>SUM(I33:I38)</f>
        <v>1550.6470000000002</v>
      </c>
      <c r="J32" s="287">
        <f>SUM(J33:J38)</f>
        <v>1.3279999999999998</v>
      </c>
      <c r="K32" s="288">
        <f>SUM(K33:K38)</f>
        <v>91.22099999999999</v>
      </c>
      <c r="L32" s="287">
        <f t="shared" si="2"/>
        <v>3685.342</v>
      </c>
      <c r="M32" s="291">
        <f t="shared" si="8"/>
        <v>0.12286485216297449</v>
      </c>
      <c r="N32" s="289">
        <f>SUM(N33:N38)</f>
        <v>13995.687999999998</v>
      </c>
      <c r="O32" s="288">
        <f>SUM(O33:O38)</f>
        <v>11705.603</v>
      </c>
      <c r="P32" s="287">
        <f>SUM(P33:P38)</f>
        <v>81.081</v>
      </c>
      <c r="Q32" s="288">
        <f>SUM(Q33:Q38)</f>
        <v>230.187</v>
      </c>
      <c r="R32" s="287">
        <f t="shared" si="4"/>
        <v>26012.558999999997</v>
      </c>
      <c r="S32" s="290">
        <f t="shared" si="5"/>
        <v>0.09201752821956735</v>
      </c>
      <c r="T32" s="289">
        <f>SUM(T33:T38)</f>
        <v>15050.532000000001</v>
      </c>
      <c r="U32" s="288">
        <f>SUM(U33:U38)</f>
        <v>10490.973999999998</v>
      </c>
      <c r="V32" s="287">
        <f>SUM(V33:V38)</f>
        <v>8.086</v>
      </c>
      <c r="W32" s="288">
        <f>SUM(W33:W38)</f>
        <v>553.653</v>
      </c>
      <c r="X32" s="287">
        <f t="shared" si="6"/>
        <v>26103.245</v>
      </c>
      <c r="Y32" s="284">
        <f t="shared" si="7"/>
        <v>-0.003474127450437736</v>
      </c>
    </row>
    <row r="33" spans="1:25" s="220" customFormat="1" ht="19.5" customHeight="1">
      <c r="A33" s="235" t="s">
        <v>345</v>
      </c>
      <c r="B33" s="233">
        <v>1378.297</v>
      </c>
      <c r="C33" s="230">
        <v>1183.467</v>
      </c>
      <c r="D33" s="229">
        <v>0.1</v>
      </c>
      <c r="E33" s="230">
        <v>0.59</v>
      </c>
      <c r="F33" s="229">
        <f t="shared" si="0"/>
        <v>2562.454</v>
      </c>
      <c r="G33" s="232">
        <f t="shared" si="1"/>
        <v>0.058620978771732904</v>
      </c>
      <c r="H33" s="233">
        <v>846.155</v>
      </c>
      <c r="I33" s="230">
        <v>853.6120000000001</v>
      </c>
      <c r="J33" s="229">
        <v>0.5549999999999999</v>
      </c>
      <c r="K33" s="230">
        <v>49.053</v>
      </c>
      <c r="L33" s="229">
        <f t="shared" si="2"/>
        <v>1749.375</v>
      </c>
      <c r="M33" s="234">
        <f t="shared" si="8"/>
        <v>0.464782565201858</v>
      </c>
      <c r="N33" s="233">
        <v>8719.284999999998</v>
      </c>
      <c r="O33" s="230">
        <v>7476.426000000001</v>
      </c>
      <c r="P33" s="229">
        <v>4.072</v>
      </c>
      <c r="Q33" s="230">
        <v>170.568</v>
      </c>
      <c r="R33" s="229">
        <f t="shared" si="4"/>
        <v>16370.350999999999</v>
      </c>
      <c r="S33" s="232">
        <f t="shared" si="5"/>
        <v>0.05790892142163801</v>
      </c>
      <c r="T33" s="231">
        <v>7639.847000000001</v>
      </c>
      <c r="U33" s="230">
        <v>6694.167999999997</v>
      </c>
      <c r="V33" s="229">
        <v>0.657</v>
      </c>
      <c r="W33" s="230">
        <v>495.376</v>
      </c>
      <c r="X33" s="229">
        <f t="shared" si="6"/>
        <v>14830.047999999997</v>
      </c>
      <c r="Y33" s="228">
        <f t="shared" si="7"/>
        <v>0.10386365573462752</v>
      </c>
    </row>
    <row r="34" spans="1:25" s="220" customFormat="1" ht="19.5" customHeight="1">
      <c r="A34" s="235" t="s">
        <v>346</v>
      </c>
      <c r="B34" s="233">
        <v>434.705</v>
      </c>
      <c r="C34" s="230">
        <v>703.655</v>
      </c>
      <c r="D34" s="229">
        <v>39.13</v>
      </c>
      <c r="E34" s="230">
        <v>0</v>
      </c>
      <c r="F34" s="229">
        <f>SUM(B34:E34)</f>
        <v>1177.49</v>
      </c>
      <c r="G34" s="232">
        <f>F34/$F$9</f>
        <v>0.026937309428355698</v>
      </c>
      <c r="H34" s="233">
        <v>971.4830000000001</v>
      </c>
      <c r="I34" s="230">
        <v>634.598</v>
      </c>
      <c r="J34" s="229">
        <v>0.125</v>
      </c>
      <c r="K34" s="230">
        <v>0.125</v>
      </c>
      <c r="L34" s="229">
        <f>SUM(H34:K34)</f>
        <v>1606.3310000000001</v>
      </c>
      <c r="M34" s="234">
        <f>IF(ISERROR(F34/L34-1),"         /0",(F34/L34-1))</f>
        <v>-0.26696926100535945</v>
      </c>
      <c r="N34" s="233">
        <v>4201.436</v>
      </c>
      <c r="O34" s="230">
        <v>3695.545000000001</v>
      </c>
      <c r="P34" s="229">
        <v>39.25</v>
      </c>
      <c r="Q34" s="230">
        <v>0.16</v>
      </c>
      <c r="R34" s="229">
        <f>SUM(N34:Q34)</f>
        <v>7936.3910000000005</v>
      </c>
      <c r="S34" s="232">
        <f>R34/$R$9</f>
        <v>0.028074403706456582</v>
      </c>
      <c r="T34" s="231">
        <v>5893.512000000001</v>
      </c>
      <c r="U34" s="230">
        <v>3524.1950000000006</v>
      </c>
      <c r="V34" s="229">
        <v>0.345</v>
      </c>
      <c r="W34" s="230">
        <v>0.125</v>
      </c>
      <c r="X34" s="229">
        <f>SUM(T34:W34)</f>
        <v>9418.177000000001</v>
      </c>
      <c r="Y34" s="228">
        <f>IF(ISERROR(R34/X34-1),"         /0",IF(R34/X34&gt;5,"  *  ",(R34/X34-1)))</f>
        <v>-0.1573325708361608</v>
      </c>
    </row>
    <row r="35" spans="1:25" s="220" customFormat="1" ht="19.5" customHeight="1">
      <c r="A35" s="235" t="s">
        <v>347</v>
      </c>
      <c r="B35" s="233">
        <v>173.37800000000001</v>
      </c>
      <c r="C35" s="230">
        <v>40.382</v>
      </c>
      <c r="D35" s="229">
        <v>1.662</v>
      </c>
      <c r="E35" s="230">
        <v>1.7169999999999999</v>
      </c>
      <c r="F35" s="229">
        <f>SUM(B35:E35)</f>
        <v>217.13900000000004</v>
      </c>
      <c r="G35" s="232">
        <f>F35/$F$9</f>
        <v>0.00496746505869581</v>
      </c>
      <c r="H35" s="233">
        <v>145.655</v>
      </c>
      <c r="I35" s="230">
        <v>36.844</v>
      </c>
      <c r="J35" s="229"/>
      <c r="K35" s="230">
        <v>41.291</v>
      </c>
      <c r="L35" s="229">
        <f>SUM(H35:K35)</f>
        <v>223.79</v>
      </c>
      <c r="M35" s="234">
        <f>IF(ISERROR(F35/L35-1),"         /0",(F35/L35-1))</f>
        <v>-0.029719826623173295</v>
      </c>
      <c r="N35" s="233">
        <v>486.56500000000005</v>
      </c>
      <c r="O35" s="230">
        <v>225.09699999999998</v>
      </c>
      <c r="P35" s="229">
        <v>8.375</v>
      </c>
      <c r="Q35" s="230">
        <v>8.471000000000002</v>
      </c>
      <c r="R35" s="229">
        <f>SUM(N35:Q35)</f>
        <v>728.508</v>
      </c>
      <c r="S35" s="232">
        <f>R35/$R$9</f>
        <v>0.0025770438597825223</v>
      </c>
      <c r="T35" s="231">
        <v>1110.019</v>
      </c>
      <c r="U35" s="230">
        <v>190.12900000000002</v>
      </c>
      <c r="V35" s="229">
        <v>1.8699999999999999</v>
      </c>
      <c r="W35" s="230">
        <v>45.108999999999995</v>
      </c>
      <c r="X35" s="229">
        <f>SUM(T35:W35)</f>
        <v>1347.127</v>
      </c>
      <c r="Y35" s="228">
        <f>IF(ISERROR(R35/X35-1),"         /0",IF(R35/X35&gt;5,"  *  ",(R35/X35-1)))</f>
        <v>-0.45921357080661285</v>
      </c>
    </row>
    <row r="36" spans="1:25" s="220" customFormat="1" ht="19.5" customHeight="1">
      <c r="A36" s="235" t="s">
        <v>349</v>
      </c>
      <c r="B36" s="233">
        <v>87.595</v>
      </c>
      <c r="C36" s="230">
        <v>48.92100000000001</v>
      </c>
      <c r="D36" s="229">
        <v>0</v>
      </c>
      <c r="E36" s="230">
        <v>0</v>
      </c>
      <c r="F36" s="229">
        <f>SUM(B36:E36)</f>
        <v>136.51600000000002</v>
      </c>
      <c r="G36" s="232">
        <f>F36/$F$9</f>
        <v>0.003123061541007913</v>
      </c>
      <c r="H36" s="233">
        <v>49.54600000000001</v>
      </c>
      <c r="I36" s="230">
        <v>25.593</v>
      </c>
      <c r="J36" s="229"/>
      <c r="K36" s="230">
        <v>0</v>
      </c>
      <c r="L36" s="229">
        <f>SUM(H36:K36)</f>
        <v>75.13900000000001</v>
      </c>
      <c r="M36" s="234">
        <f>IF(ISERROR(F36/L36-1),"         /0",(F36/L36-1))</f>
        <v>0.8168461118726627</v>
      </c>
      <c r="N36" s="233">
        <v>365.209</v>
      </c>
      <c r="O36" s="230">
        <v>247.61300000000003</v>
      </c>
      <c r="P36" s="229">
        <v>0</v>
      </c>
      <c r="Q36" s="230">
        <v>0.23</v>
      </c>
      <c r="R36" s="229">
        <f>SUM(N36:Q36)</f>
        <v>613.052</v>
      </c>
      <c r="S36" s="232">
        <f>R36/$R$9</f>
        <v>0.0021686266895180216</v>
      </c>
      <c r="T36" s="231">
        <v>268.246</v>
      </c>
      <c r="U36" s="230">
        <v>75.722</v>
      </c>
      <c r="V36" s="229">
        <v>0</v>
      </c>
      <c r="W36" s="230">
        <v>0</v>
      </c>
      <c r="X36" s="229">
        <f>SUM(T36:W36)</f>
        <v>343.96799999999996</v>
      </c>
      <c r="Y36" s="228">
        <f>IF(ISERROR(R36/X36-1),"         /0",IF(R36/X36&gt;5,"  *  ",(R36/X36-1)))</f>
        <v>0.7822937017396969</v>
      </c>
    </row>
    <row r="37" spans="1:25" s="220" customFormat="1" ht="19.5" customHeight="1">
      <c r="A37" s="235" t="s">
        <v>348</v>
      </c>
      <c r="B37" s="233">
        <v>39.096</v>
      </c>
      <c r="C37" s="230">
        <v>3.316</v>
      </c>
      <c r="D37" s="229">
        <v>0</v>
      </c>
      <c r="E37" s="230">
        <v>0</v>
      </c>
      <c r="F37" s="229">
        <f>SUM(B37:E37)</f>
        <v>42.412</v>
      </c>
      <c r="G37" s="232">
        <f>F37/$F$9</f>
        <v>0.0009702546666854257</v>
      </c>
      <c r="H37" s="233">
        <v>27.872</v>
      </c>
      <c r="I37" s="230">
        <v>0</v>
      </c>
      <c r="J37" s="229">
        <v>0</v>
      </c>
      <c r="K37" s="230">
        <v>0.1</v>
      </c>
      <c r="L37" s="229">
        <f>SUM(H37:K37)</f>
        <v>27.972</v>
      </c>
      <c r="M37" s="234">
        <f>IF(ISERROR(F37/L37-1),"         /0",(F37/L37-1))</f>
        <v>0.5162305162305161</v>
      </c>
      <c r="N37" s="233">
        <v>210.12099999999998</v>
      </c>
      <c r="O37" s="230">
        <v>11.844000000000001</v>
      </c>
      <c r="P37" s="229">
        <v>0</v>
      </c>
      <c r="Q37" s="230">
        <v>0.018</v>
      </c>
      <c r="R37" s="229">
        <f>SUM(N37:Q37)</f>
        <v>221.98299999999998</v>
      </c>
      <c r="S37" s="232">
        <f>R37/$R$9</f>
        <v>0.0007852486549579463</v>
      </c>
      <c r="T37" s="231">
        <v>124.799</v>
      </c>
      <c r="U37" s="230">
        <v>6.76</v>
      </c>
      <c r="V37" s="229">
        <v>2.209</v>
      </c>
      <c r="W37" s="230">
        <v>2.77</v>
      </c>
      <c r="X37" s="229">
        <f t="shared" si="6"/>
        <v>136.538</v>
      </c>
      <c r="Y37" s="228">
        <f>IF(ISERROR(R37/X37-1),"         /0",IF(R37/X37&gt;5,"  *  ",(R37/X37-1)))</f>
        <v>0.6257964815655712</v>
      </c>
    </row>
    <row r="38" spans="1:25" s="220" customFormat="1" ht="19.5" customHeight="1" thickBot="1">
      <c r="A38" s="235" t="s">
        <v>56</v>
      </c>
      <c r="B38" s="233">
        <v>1.8920000000000001</v>
      </c>
      <c r="C38" s="230">
        <v>0</v>
      </c>
      <c r="D38" s="229">
        <v>0.11900000000000001</v>
      </c>
      <c r="E38" s="230">
        <v>0.11900000000000001</v>
      </c>
      <c r="F38" s="229">
        <f>SUM(B38:E38)</f>
        <v>2.1300000000000003</v>
      </c>
      <c r="G38" s="232">
        <f>F38/$F$9</f>
        <v>4.872777610204558E-05</v>
      </c>
      <c r="H38" s="233">
        <v>1.4349999999999998</v>
      </c>
      <c r="I38" s="230">
        <v>0</v>
      </c>
      <c r="J38" s="229">
        <v>0.6479999999999999</v>
      </c>
      <c r="K38" s="230">
        <v>0.6519999999999999</v>
      </c>
      <c r="L38" s="229">
        <f>SUM(H38:K38)</f>
        <v>2.7349999999999994</v>
      </c>
      <c r="M38" s="234">
        <f>IF(ISERROR(F38/L38-1),"         /0",(F38/L38-1))</f>
        <v>-0.22120658135283333</v>
      </c>
      <c r="N38" s="233">
        <v>13.072000000000001</v>
      </c>
      <c r="O38" s="230">
        <v>49.078</v>
      </c>
      <c r="P38" s="229">
        <v>29.384</v>
      </c>
      <c r="Q38" s="230">
        <v>50.739999999999995</v>
      </c>
      <c r="R38" s="229">
        <f>SUM(N38:Q38)</f>
        <v>142.274</v>
      </c>
      <c r="S38" s="232">
        <f>R38/$R$9</f>
        <v>0.0005032838872142771</v>
      </c>
      <c r="T38" s="231">
        <v>14.109</v>
      </c>
      <c r="U38" s="230">
        <v>0</v>
      </c>
      <c r="V38" s="229">
        <v>3.0050000000000003</v>
      </c>
      <c r="W38" s="230">
        <v>10.273</v>
      </c>
      <c r="X38" s="229">
        <f t="shared" si="6"/>
        <v>27.387</v>
      </c>
      <c r="Y38" s="228" t="str">
        <f>IF(ISERROR(R38/X38-1),"         /0",IF(R38/X38&gt;5,"  *  ",(R38/X38-1)))</f>
        <v>  *  </v>
      </c>
    </row>
    <row r="39" spans="1:25" s="283" customFormat="1" ht="19.5" customHeight="1">
      <c r="A39" s="292" t="s">
        <v>57</v>
      </c>
      <c r="B39" s="289">
        <f>SUM(B40:B43)</f>
        <v>375.88300000000004</v>
      </c>
      <c r="C39" s="288">
        <f>SUM(C40:C43)</f>
        <v>111.19099999999999</v>
      </c>
      <c r="D39" s="287">
        <f>SUM(D40:D43)</f>
        <v>0</v>
      </c>
      <c r="E39" s="288">
        <f>SUM(E40:E43)</f>
        <v>0</v>
      </c>
      <c r="F39" s="287">
        <f t="shared" si="0"/>
        <v>487.074</v>
      </c>
      <c r="G39" s="290">
        <f t="shared" si="1"/>
        <v>0.011142738411797063</v>
      </c>
      <c r="H39" s="289">
        <f>SUM(H40:H43)</f>
        <v>265.57000000000005</v>
      </c>
      <c r="I39" s="288">
        <f>SUM(I40:I43)</f>
        <v>177.213</v>
      </c>
      <c r="J39" s="287">
        <f>SUM(J40:J43)</f>
        <v>54.713</v>
      </c>
      <c r="K39" s="288">
        <f>SUM(K40:K43)</f>
        <v>0</v>
      </c>
      <c r="L39" s="287">
        <f t="shared" si="2"/>
        <v>497.49600000000004</v>
      </c>
      <c r="M39" s="291">
        <f t="shared" si="8"/>
        <v>-0.02094891215205752</v>
      </c>
      <c r="N39" s="289">
        <f>SUM(N40:N43)</f>
        <v>3222.667</v>
      </c>
      <c r="O39" s="288">
        <f>SUM(O40:O43)</f>
        <v>1186.348</v>
      </c>
      <c r="P39" s="287">
        <f>SUM(P40:P43)</f>
        <v>0.275</v>
      </c>
      <c r="Q39" s="288">
        <f>SUM(Q40:Q43)</f>
        <v>7.904</v>
      </c>
      <c r="R39" s="287">
        <f t="shared" si="4"/>
        <v>4417.1939999999995</v>
      </c>
      <c r="S39" s="290">
        <f t="shared" si="5"/>
        <v>0.015625501264458587</v>
      </c>
      <c r="T39" s="289">
        <f>SUM(T40:T43)</f>
        <v>3245.8400000000006</v>
      </c>
      <c r="U39" s="288">
        <f>SUM(U40:U43)</f>
        <v>1248.9540000000002</v>
      </c>
      <c r="V39" s="287">
        <f>SUM(V40:V43)</f>
        <v>157.747</v>
      </c>
      <c r="W39" s="288">
        <f>SUM(W40:W43)</f>
        <v>0.06</v>
      </c>
      <c r="X39" s="287">
        <f t="shared" si="6"/>
        <v>4652.6010000000015</v>
      </c>
      <c r="Y39" s="284">
        <f t="shared" si="7"/>
        <v>-0.05059685969203076</v>
      </c>
    </row>
    <row r="40" spans="1:25" ht="19.5" customHeight="1">
      <c r="A40" s="235" t="s">
        <v>353</v>
      </c>
      <c r="B40" s="233">
        <v>223.151</v>
      </c>
      <c r="C40" s="230">
        <v>36.255</v>
      </c>
      <c r="D40" s="229">
        <v>0</v>
      </c>
      <c r="E40" s="230">
        <v>0</v>
      </c>
      <c r="F40" s="229">
        <f t="shared" si="0"/>
        <v>259.406</v>
      </c>
      <c r="G40" s="232">
        <f t="shared" si="1"/>
        <v>0.005934402576303866</v>
      </c>
      <c r="H40" s="233">
        <v>161.362</v>
      </c>
      <c r="I40" s="230">
        <v>88.944</v>
      </c>
      <c r="J40" s="229">
        <v>0</v>
      </c>
      <c r="K40" s="230">
        <v>0</v>
      </c>
      <c r="L40" s="229">
        <f t="shared" si="2"/>
        <v>250.30599999999998</v>
      </c>
      <c r="M40" s="234">
        <f t="shared" si="8"/>
        <v>0.03635550086693895</v>
      </c>
      <c r="N40" s="233">
        <v>2614.6700000000005</v>
      </c>
      <c r="O40" s="230">
        <v>359.8419999999999</v>
      </c>
      <c r="P40" s="229">
        <v>0.2</v>
      </c>
      <c r="Q40" s="230">
        <v>6.622</v>
      </c>
      <c r="R40" s="229">
        <f t="shared" si="4"/>
        <v>2981.3340000000003</v>
      </c>
      <c r="S40" s="232">
        <f t="shared" si="5"/>
        <v>0.010546251350240309</v>
      </c>
      <c r="T40" s="231">
        <v>2645.8300000000004</v>
      </c>
      <c r="U40" s="230">
        <v>657.126</v>
      </c>
      <c r="V40" s="229">
        <v>0.49</v>
      </c>
      <c r="W40" s="230">
        <v>0.06</v>
      </c>
      <c r="X40" s="229">
        <f t="shared" si="6"/>
        <v>3303.506</v>
      </c>
      <c r="Y40" s="228">
        <f t="shared" si="7"/>
        <v>-0.0975242666427727</v>
      </c>
    </row>
    <row r="41" spans="1:25" ht="19.5" customHeight="1">
      <c r="A41" s="235" t="s">
        <v>360</v>
      </c>
      <c r="B41" s="233">
        <v>121.90199999999999</v>
      </c>
      <c r="C41" s="230">
        <v>37.416</v>
      </c>
      <c r="D41" s="229">
        <v>0</v>
      </c>
      <c r="E41" s="230">
        <v>0</v>
      </c>
      <c r="F41" s="229">
        <f>SUM(B41:E41)</f>
        <v>159.31799999999998</v>
      </c>
      <c r="G41" s="232">
        <f>F41/$F$9</f>
        <v>0.0036447003910918757</v>
      </c>
      <c r="H41" s="233">
        <v>89.159</v>
      </c>
      <c r="I41" s="230">
        <v>82.004</v>
      </c>
      <c r="J41" s="229"/>
      <c r="K41" s="230"/>
      <c r="L41" s="229">
        <f>SUM(H41:K41)</f>
        <v>171.163</v>
      </c>
      <c r="M41" s="234">
        <f>IF(ISERROR(F41/L41-1),"         /0",(F41/L41-1))</f>
        <v>-0.0692030403767171</v>
      </c>
      <c r="N41" s="233">
        <v>519.876</v>
      </c>
      <c r="O41" s="230">
        <v>491.88899999999995</v>
      </c>
      <c r="P41" s="229">
        <v>0.075</v>
      </c>
      <c r="Q41" s="230"/>
      <c r="R41" s="229">
        <f>SUM(N41:Q41)</f>
        <v>1011.8399999999999</v>
      </c>
      <c r="S41" s="232">
        <f>R41/$R$9</f>
        <v>0.003579310122994321</v>
      </c>
      <c r="T41" s="231">
        <v>513.0450000000001</v>
      </c>
      <c r="U41" s="230">
        <v>492.22700000000003</v>
      </c>
      <c r="V41" s="229">
        <v>0</v>
      </c>
      <c r="W41" s="230">
        <v>0</v>
      </c>
      <c r="X41" s="229">
        <f>SUM(T41:W41)</f>
        <v>1005.2720000000002</v>
      </c>
      <c r="Y41" s="228">
        <f>IF(ISERROR(R41/X41-1),"         /0",IF(R41/X41&gt;5,"  *  ",(R41/X41-1)))</f>
        <v>0.006533555097525623</v>
      </c>
    </row>
    <row r="42" spans="1:25" ht="19.5" customHeight="1">
      <c r="A42" s="235" t="s">
        <v>354</v>
      </c>
      <c r="B42" s="233">
        <v>29.497</v>
      </c>
      <c r="C42" s="230">
        <v>37.519999999999996</v>
      </c>
      <c r="D42" s="229">
        <v>0</v>
      </c>
      <c r="E42" s="230">
        <v>0</v>
      </c>
      <c r="F42" s="229">
        <f>SUM(B42:E42)</f>
        <v>67.017</v>
      </c>
      <c r="G42" s="232">
        <f>F42/$F$9</f>
        <v>0.0015331405497797125</v>
      </c>
      <c r="H42" s="233">
        <v>14.035</v>
      </c>
      <c r="I42" s="230">
        <v>6.265</v>
      </c>
      <c r="J42" s="229">
        <v>54.713</v>
      </c>
      <c r="K42" s="230"/>
      <c r="L42" s="229">
        <f>SUM(H42:K42)</f>
        <v>75.013</v>
      </c>
      <c r="M42" s="234">
        <f>IF(ISERROR(F42/L42-1),"         /0",(F42/L42-1))</f>
        <v>-0.1065948568914723</v>
      </c>
      <c r="N42" s="233">
        <v>82.843</v>
      </c>
      <c r="O42" s="230">
        <v>334.6170000000001</v>
      </c>
      <c r="P42" s="229">
        <v>0</v>
      </c>
      <c r="Q42" s="230">
        <v>0</v>
      </c>
      <c r="R42" s="229">
        <f>SUM(N42:Q42)</f>
        <v>417.4600000000001</v>
      </c>
      <c r="S42" s="232">
        <f>R42/$R$9</f>
        <v>0.0014767342701862052</v>
      </c>
      <c r="T42" s="231">
        <v>75.661</v>
      </c>
      <c r="U42" s="230">
        <v>99.601</v>
      </c>
      <c r="V42" s="229">
        <v>157.257</v>
      </c>
      <c r="W42" s="230"/>
      <c r="X42" s="229">
        <f>SUM(T42:W42)</f>
        <v>332.519</v>
      </c>
      <c r="Y42" s="228">
        <f>IF(ISERROR(R42/X42-1),"         /0",IF(R42/X42&gt;5,"  *  ",(R42/X42-1)))</f>
        <v>0.25544705716064375</v>
      </c>
    </row>
    <row r="43" spans="1:25" ht="19.5" customHeight="1" thickBot="1">
      <c r="A43" s="235" t="s">
        <v>56</v>
      </c>
      <c r="B43" s="233">
        <v>1.333</v>
      </c>
      <c r="C43" s="230">
        <v>0</v>
      </c>
      <c r="D43" s="229">
        <v>0</v>
      </c>
      <c r="E43" s="230">
        <v>0</v>
      </c>
      <c r="F43" s="229">
        <f>SUM(B43:E43)</f>
        <v>1.333</v>
      </c>
      <c r="G43" s="232">
        <f>F43/$F$9</f>
        <v>3.04948946216088E-05</v>
      </c>
      <c r="H43" s="233">
        <v>1.014</v>
      </c>
      <c r="I43" s="230">
        <v>0</v>
      </c>
      <c r="J43" s="229"/>
      <c r="K43" s="230"/>
      <c r="L43" s="229">
        <f>SUM(H43:K43)</f>
        <v>1.014</v>
      </c>
      <c r="M43" s="234">
        <f>IF(ISERROR(F43/L43-1),"         /0",(F43/L43-1))</f>
        <v>0.31459566074950684</v>
      </c>
      <c r="N43" s="233">
        <v>5.278</v>
      </c>
      <c r="O43" s="230">
        <v>0</v>
      </c>
      <c r="P43" s="229"/>
      <c r="Q43" s="230">
        <v>1.282</v>
      </c>
      <c r="R43" s="229">
        <f>SUM(N43:Q43)</f>
        <v>6.56</v>
      </c>
      <c r="S43" s="232">
        <f>R43/$R$9</f>
        <v>2.320552103775572E-05</v>
      </c>
      <c r="T43" s="231">
        <v>11.304</v>
      </c>
      <c r="U43" s="230">
        <v>0</v>
      </c>
      <c r="V43" s="229"/>
      <c r="W43" s="230"/>
      <c r="X43" s="229">
        <f>SUM(T43:W43)</f>
        <v>11.304</v>
      </c>
      <c r="Y43" s="228">
        <f>IF(ISERROR(R43/X43-1),"         /0",IF(R43/X43&gt;5,"  *  ",(R43/X43-1)))</f>
        <v>-0.41967445152158533</v>
      </c>
    </row>
    <row r="44" spans="1:25" s="220" customFormat="1" ht="19.5" customHeight="1" thickBot="1">
      <c r="A44" s="279" t="s">
        <v>56</v>
      </c>
      <c r="B44" s="276">
        <v>47.885000000000005</v>
      </c>
      <c r="C44" s="275">
        <v>11.233</v>
      </c>
      <c r="D44" s="274">
        <v>0.15</v>
      </c>
      <c r="E44" s="275">
        <v>0</v>
      </c>
      <c r="F44" s="274">
        <f t="shared" si="0"/>
        <v>59.26800000000001</v>
      </c>
      <c r="G44" s="277">
        <f t="shared" si="1"/>
        <v>0.0013558675277070597</v>
      </c>
      <c r="H44" s="276">
        <v>48.235</v>
      </c>
      <c r="I44" s="275">
        <v>0</v>
      </c>
      <c r="J44" s="274">
        <v>0.936</v>
      </c>
      <c r="K44" s="275">
        <v>0.989</v>
      </c>
      <c r="L44" s="274">
        <f t="shared" si="2"/>
        <v>50.16</v>
      </c>
      <c r="M44" s="278">
        <f t="shared" si="8"/>
        <v>0.18157894736842128</v>
      </c>
      <c r="N44" s="276">
        <v>468.953</v>
      </c>
      <c r="O44" s="275">
        <v>18.542</v>
      </c>
      <c r="P44" s="274">
        <v>0.15</v>
      </c>
      <c r="Q44" s="275">
        <v>0</v>
      </c>
      <c r="R44" s="274">
        <f t="shared" si="4"/>
        <v>487.645</v>
      </c>
      <c r="S44" s="277">
        <f t="shared" si="5"/>
        <v>0.0017250085833012787</v>
      </c>
      <c r="T44" s="276">
        <v>452.38300000000004</v>
      </c>
      <c r="U44" s="275">
        <v>0.972</v>
      </c>
      <c r="V44" s="274">
        <v>1.608</v>
      </c>
      <c r="W44" s="275">
        <v>3.67</v>
      </c>
      <c r="X44" s="287">
        <f>SUM(T44:W44)</f>
        <v>458.63300000000004</v>
      </c>
      <c r="Y44" s="271">
        <f t="shared" si="7"/>
        <v>0.06325755015448076</v>
      </c>
    </row>
    <row r="45" ht="15" thickTop="1">
      <c r="A45" s="121" t="s">
        <v>43</v>
      </c>
    </row>
    <row r="46" ht="15">
      <c r="A46" s="121" t="s">
        <v>55</v>
      </c>
    </row>
    <row r="47" ht="15">
      <c r="A47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5:Y65536 M45:M65536 Y3 M3">
    <cfRule type="cellIs" priority="6" dxfId="103" operator="lessThan" stopIfTrue="1">
      <formula>0</formula>
    </cfRule>
  </conditionalFormatting>
  <conditionalFormatting sqref="Y10:Y44 M10:M44">
    <cfRule type="cellIs" priority="7" dxfId="103" operator="lessThan" stopIfTrue="1">
      <formula>0</formula>
    </cfRule>
    <cfRule type="cellIs" priority="8" dxfId="105" operator="greaterThanOrEqual" stopIfTrue="1">
      <formula>0</formula>
    </cfRule>
  </conditionalFormatting>
  <conditionalFormatting sqref="M5 Y5 Y7:Y8 M7:M8">
    <cfRule type="cellIs" priority="2" dxfId="103" operator="lessThan" stopIfTrue="1">
      <formula>0</formula>
    </cfRule>
  </conditionalFormatting>
  <conditionalFormatting sqref="Y9 M9">
    <cfRule type="cellIs" priority="3" dxfId="103" operator="lessThan" stopIfTrue="1">
      <formula>0</formula>
    </cfRule>
    <cfRule type="cellIs" priority="4" dxfId="105" operator="greaterThanOrEqual" stopIfTrue="1">
      <formula>0</formula>
    </cfRule>
  </conditionalFormatting>
  <conditionalFormatting sqref="M6 Y6">
    <cfRule type="cellIs" priority="1" dxfId="10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39:V39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4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2.8515625" style="128" customWidth="1"/>
    <col min="2" max="2" width="9.140625" style="128" bestFit="1" customWidth="1"/>
    <col min="3" max="3" width="9.7109375" style="128" bestFit="1" customWidth="1"/>
    <col min="4" max="4" width="8.00390625" style="128" bestFit="1" customWidth="1"/>
    <col min="5" max="5" width="9.7109375" style="128" bestFit="1" customWidth="1"/>
    <col min="6" max="6" width="9.140625" style="128" bestFit="1" customWidth="1"/>
    <col min="7" max="7" width="9.421875" style="128" customWidth="1"/>
    <col min="8" max="8" width="9.28125" style="128" bestFit="1" customWidth="1"/>
    <col min="9" max="9" width="9.7109375" style="128" bestFit="1" customWidth="1"/>
    <col min="10" max="10" width="8.140625" style="128" customWidth="1"/>
    <col min="11" max="11" width="9.00390625" style="128" customWidth="1"/>
    <col min="12" max="12" width="9.140625" style="128" customWidth="1"/>
    <col min="13" max="13" width="10.28125" style="128" bestFit="1" customWidth="1"/>
    <col min="14" max="14" width="9.28125" style="128" bestFit="1" customWidth="1"/>
    <col min="15" max="15" width="10.140625" style="128" customWidth="1"/>
    <col min="16" max="16" width="8.421875" style="128" bestFit="1" customWidth="1"/>
    <col min="17" max="17" width="9.140625" style="128" customWidth="1"/>
    <col min="18" max="19" width="9.8515625" style="128" bestFit="1" customWidth="1"/>
    <col min="20" max="20" width="10.421875" style="128" customWidth="1"/>
    <col min="21" max="21" width="10.28125" style="128" customWidth="1"/>
    <col min="22" max="22" width="8.8515625" style="128" customWidth="1"/>
    <col min="23" max="23" width="10.28125" style="128" customWidth="1"/>
    <col min="24" max="24" width="9.8515625" style="128" bestFit="1" customWidth="1"/>
    <col min="25" max="25" width="8.7109375" style="128" bestFit="1" customWidth="1"/>
    <col min="26" max="16384" width="8.00390625" style="128" customWidth="1"/>
  </cols>
  <sheetData>
    <row r="1" spans="24:25" ht="18.75" thickBot="1">
      <c r="X1" s="569" t="s">
        <v>28</v>
      </c>
      <c r="Y1" s="570"/>
    </row>
    <row r="2" ht="5.25" customHeight="1" thickBot="1"/>
    <row r="3" spans="1:25" ht="24" customHeight="1" thickTop="1">
      <c r="A3" s="630" t="s">
        <v>73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631"/>
      <c r="V3" s="631"/>
      <c r="W3" s="631"/>
      <c r="X3" s="631"/>
      <c r="Y3" s="632"/>
    </row>
    <row r="4" spans="1:25" ht="21" customHeight="1" thickBot="1">
      <c r="A4" s="641" t="s">
        <v>45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3"/>
    </row>
    <row r="5" spans="1:25" s="270" customFormat="1" ht="15.75" customHeight="1" thickBot="1" thickTop="1">
      <c r="A5" s="574" t="s">
        <v>68</v>
      </c>
      <c r="B5" s="647" t="s">
        <v>36</v>
      </c>
      <c r="C5" s="648"/>
      <c r="D5" s="648"/>
      <c r="E5" s="648"/>
      <c r="F5" s="648"/>
      <c r="G5" s="648"/>
      <c r="H5" s="648"/>
      <c r="I5" s="648"/>
      <c r="J5" s="649"/>
      <c r="K5" s="649"/>
      <c r="L5" s="649"/>
      <c r="M5" s="650"/>
      <c r="N5" s="647" t="s">
        <v>35</v>
      </c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51"/>
    </row>
    <row r="6" spans="1:25" s="168" customFormat="1" ht="26.25" customHeight="1" thickBot="1">
      <c r="A6" s="575"/>
      <c r="B6" s="636" t="s">
        <v>156</v>
      </c>
      <c r="C6" s="637"/>
      <c r="D6" s="637"/>
      <c r="E6" s="637"/>
      <c r="F6" s="637"/>
      <c r="G6" s="633" t="s">
        <v>34</v>
      </c>
      <c r="H6" s="636" t="s">
        <v>157</v>
      </c>
      <c r="I6" s="637"/>
      <c r="J6" s="637"/>
      <c r="K6" s="637"/>
      <c r="L6" s="637"/>
      <c r="M6" s="644" t="s">
        <v>33</v>
      </c>
      <c r="N6" s="636" t="s">
        <v>158</v>
      </c>
      <c r="O6" s="637"/>
      <c r="P6" s="637"/>
      <c r="Q6" s="637"/>
      <c r="R6" s="637"/>
      <c r="S6" s="633" t="s">
        <v>34</v>
      </c>
      <c r="T6" s="636" t="s">
        <v>159</v>
      </c>
      <c r="U6" s="637"/>
      <c r="V6" s="637"/>
      <c r="W6" s="637"/>
      <c r="X6" s="637"/>
      <c r="Y6" s="638" t="s">
        <v>33</v>
      </c>
    </row>
    <row r="7" spans="1:25" s="168" customFormat="1" ht="26.25" customHeight="1">
      <c r="A7" s="576"/>
      <c r="B7" s="568" t="s">
        <v>22</v>
      </c>
      <c r="C7" s="564"/>
      <c r="D7" s="563" t="s">
        <v>21</v>
      </c>
      <c r="E7" s="564"/>
      <c r="F7" s="656" t="s">
        <v>17</v>
      </c>
      <c r="G7" s="634"/>
      <c r="H7" s="568" t="s">
        <v>22</v>
      </c>
      <c r="I7" s="564"/>
      <c r="J7" s="563" t="s">
        <v>21</v>
      </c>
      <c r="K7" s="564"/>
      <c r="L7" s="656" t="s">
        <v>17</v>
      </c>
      <c r="M7" s="645"/>
      <c r="N7" s="568" t="s">
        <v>22</v>
      </c>
      <c r="O7" s="564"/>
      <c r="P7" s="563" t="s">
        <v>21</v>
      </c>
      <c r="Q7" s="564"/>
      <c r="R7" s="656" t="s">
        <v>17</v>
      </c>
      <c r="S7" s="634"/>
      <c r="T7" s="568" t="s">
        <v>22</v>
      </c>
      <c r="U7" s="564"/>
      <c r="V7" s="563" t="s">
        <v>21</v>
      </c>
      <c r="W7" s="564"/>
      <c r="X7" s="656" t="s">
        <v>17</v>
      </c>
      <c r="Y7" s="639"/>
    </row>
    <row r="8" spans="1:25" s="266" customFormat="1" ht="27.75" thickBot="1">
      <c r="A8" s="577"/>
      <c r="B8" s="269" t="s">
        <v>31</v>
      </c>
      <c r="C8" s="267" t="s">
        <v>30</v>
      </c>
      <c r="D8" s="268" t="s">
        <v>31</v>
      </c>
      <c r="E8" s="267" t="s">
        <v>30</v>
      </c>
      <c r="F8" s="629"/>
      <c r="G8" s="635"/>
      <c r="H8" s="269" t="s">
        <v>31</v>
      </c>
      <c r="I8" s="267" t="s">
        <v>30</v>
      </c>
      <c r="J8" s="268" t="s">
        <v>31</v>
      </c>
      <c r="K8" s="267" t="s">
        <v>30</v>
      </c>
      <c r="L8" s="629"/>
      <c r="M8" s="646"/>
      <c r="N8" s="269" t="s">
        <v>31</v>
      </c>
      <c r="O8" s="267" t="s">
        <v>30</v>
      </c>
      <c r="P8" s="268" t="s">
        <v>31</v>
      </c>
      <c r="Q8" s="267" t="s">
        <v>30</v>
      </c>
      <c r="R8" s="629"/>
      <c r="S8" s="635"/>
      <c r="T8" s="269" t="s">
        <v>31</v>
      </c>
      <c r="U8" s="267" t="s">
        <v>30</v>
      </c>
      <c r="V8" s="268" t="s">
        <v>31</v>
      </c>
      <c r="W8" s="267" t="s">
        <v>30</v>
      </c>
      <c r="X8" s="629"/>
      <c r="Y8" s="640"/>
    </row>
    <row r="9" spans="1:25" s="157" customFormat="1" ht="18" customHeight="1" thickBot="1" thickTop="1">
      <c r="A9" s="329" t="s">
        <v>24</v>
      </c>
      <c r="B9" s="328">
        <f>B10+B27+B45+B53+B66+B71</f>
        <v>24475.492000000002</v>
      </c>
      <c r="C9" s="327">
        <f>C10+C27+C45+C53+C66+C71</f>
        <v>15419.993000000002</v>
      </c>
      <c r="D9" s="325">
        <f>D10+D27+D45+D53+D66+D71</f>
        <v>2117.3</v>
      </c>
      <c r="E9" s="326">
        <f>E10+E27+E45+E53+E66+E71</f>
        <v>1699.4499999999998</v>
      </c>
      <c r="F9" s="325">
        <f aca="true" t="shared" si="0" ref="F9:F43">SUM(B9:E9)</f>
        <v>43712.235</v>
      </c>
      <c r="G9" s="337">
        <f aca="true" t="shared" si="1" ref="G9:G43">F9/$F$9</f>
        <v>1</v>
      </c>
      <c r="H9" s="328">
        <f>H10+H27+H45+H53+H66+H71</f>
        <v>23430.658</v>
      </c>
      <c r="I9" s="327">
        <f>I10+I27+I45+I53+I66+I71</f>
        <v>16463.130999999998</v>
      </c>
      <c r="J9" s="325">
        <f>J10+J27+J45+J53+J66+J71</f>
        <v>2708.9630000000006</v>
      </c>
      <c r="K9" s="326">
        <f>K10+K27+K45+K53+K66+K71</f>
        <v>2104.3120000000004</v>
      </c>
      <c r="L9" s="325">
        <f aca="true" t="shared" si="2" ref="L9:L43">SUM(H9:K9)</f>
        <v>44707.064</v>
      </c>
      <c r="M9" s="393">
        <f aca="true" t="shared" si="3" ref="M9:M52">IF(ISERROR(F9/L9-1),"         /0",(F9/L9-1))</f>
        <v>-0.022252165787491562</v>
      </c>
      <c r="N9" s="398">
        <f>N10+N27+N45+N53+N66+N71</f>
        <v>162914.84499999994</v>
      </c>
      <c r="O9" s="327">
        <f>O10+O27+O45+O53+O66+O71</f>
        <v>92667.146</v>
      </c>
      <c r="P9" s="325">
        <f>P10+P27+P45+P53+P66+P71</f>
        <v>16592.35</v>
      </c>
      <c r="Q9" s="326">
        <f>Q10+Q27+Q45+Q53+Q66+Q71</f>
        <v>10517.006</v>
      </c>
      <c r="R9" s="325">
        <f aca="true" t="shared" si="4" ref="R9:R43">SUM(N9:Q9)</f>
        <v>282691.3469999999</v>
      </c>
      <c r="S9" s="413">
        <f aca="true" t="shared" si="5" ref="S9:S43">R9/$R$9</f>
        <v>1</v>
      </c>
      <c r="T9" s="328">
        <f>T10+T27+T45+T53+T66+T71</f>
        <v>160643.71000000002</v>
      </c>
      <c r="U9" s="327">
        <f>U10+U27+U45+U53+U66+U71</f>
        <v>99299.72</v>
      </c>
      <c r="V9" s="325">
        <f>V10+V27+V45+V53+V66+V71</f>
        <v>15554.974999999999</v>
      </c>
      <c r="W9" s="326">
        <f>W10+W27+W45+W53+W66+W71</f>
        <v>9629.41</v>
      </c>
      <c r="X9" s="325">
        <f aca="true" t="shared" si="6" ref="X9:X43">SUM(T9:W9)</f>
        <v>285127.815</v>
      </c>
      <c r="Y9" s="324">
        <f>IF(ISERROR(R9/X9-1),"         /0",(R9/X9-1))</f>
        <v>-0.00854517823874923</v>
      </c>
    </row>
    <row r="10" spans="1:25" s="236" customFormat="1" ht="19.5" customHeight="1">
      <c r="A10" s="243" t="s">
        <v>61</v>
      </c>
      <c r="B10" s="240">
        <f>SUM(B11:B26)</f>
        <v>15880.195000000002</v>
      </c>
      <c r="C10" s="239">
        <f>SUM(C11:C26)</f>
        <v>7928.424</v>
      </c>
      <c r="D10" s="238">
        <f>SUM(D11:D26)</f>
        <v>2058.029</v>
      </c>
      <c r="E10" s="310">
        <f>SUM(E11:E26)</f>
        <v>911.992</v>
      </c>
      <c r="F10" s="238">
        <f t="shared" si="0"/>
        <v>26778.64</v>
      </c>
      <c r="G10" s="241">
        <f t="shared" si="1"/>
        <v>0.6126120066841697</v>
      </c>
      <c r="H10" s="240">
        <f>SUM(H11:H26)</f>
        <v>14686.818000000001</v>
      </c>
      <c r="I10" s="239">
        <f>SUM(I11:I26)</f>
        <v>8327.073999999999</v>
      </c>
      <c r="J10" s="238">
        <f>SUM(J11:J26)</f>
        <v>2441.5550000000003</v>
      </c>
      <c r="K10" s="310">
        <f>SUM(K11:K26)</f>
        <v>1556.578</v>
      </c>
      <c r="L10" s="238">
        <f t="shared" si="2"/>
        <v>27012.025</v>
      </c>
      <c r="M10" s="394">
        <f t="shared" si="3"/>
        <v>-0.008640040870686372</v>
      </c>
      <c r="N10" s="399">
        <f>SUM(N11:N26)</f>
        <v>112201.35799999998</v>
      </c>
      <c r="O10" s="239">
        <f>SUM(O11:O26)</f>
        <v>45570.76999999999</v>
      </c>
      <c r="P10" s="238">
        <f>SUM(P11:P26)</f>
        <v>14591.126999999999</v>
      </c>
      <c r="Q10" s="310">
        <f>SUM(Q11:Q26)</f>
        <v>7119.316</v>
      </c>
      <c r="R10" s="238">
        <f t="shared" si="4"/>
        <v>179482.57099999997</v>
      </c>
      <c r="S10" s="414">
        <f t="shared" si="5"/>
        <v>0.6349064904346012</v>
      </c>
      <c r="T10" s="240">
        <f>SUM(T11:T26)</f>
        <v>104681.24900000003</v>
      </c>
      <c r="U10" s="239">
        <f>SUM(U11:U26)</f>
        <v>49704.675</v>
      </c>
      <c r="V10" s="238">
        <f>SUM(V11:V26)</f>
        <v>15023.999</v>
      </c>
      <c r="W10" s="310">
        <f>SUM(W11:W26)</f>
        <v>6899.2480000000005</v>
      </c>
      <c r="X10" s="238">
        <f t="shared" si="6"/>
        <v>176309.17100000003</v>
      </c>
      <c r="Y10" s="237">
        <f aca="true" t="shared" si="7" ref="Y10:Y43">IF(ISERROR(R10/X10-1),"         /0",IF(R10/X10&gt;5,"  *  ",(R10/X10-1)))</f>
        <v>0.017999063701569673</v>
      </c>
    </row>
    <row r="11" spans="1:25" ht="19.5" customHeight="1">
      <c r="A11" s="235" t="s">
        <v>179</v>
      </c>
      <c r="B11" s="233">
        <v>3946.279</v>
      </c>
      <c r="C11" s="230">
        <v>2938.9939999999997</v>
      </c>
      <c r="D11" s="229">
        <v>0</v>
      </c>
      <c r="E11" s="281">
        <v>0</v>
      </c>
      <c r="F11" s="229">
        <f t="shared" si="0"/>
        <v>6885.272999999999</v>
      </c>
      <c r="G11" s="232">
        <f t="shared" si="1"/>
        <v>0.15751363434059135</v>
      </c>
      <c r="H11" s="233">
        <v>3428.252</v>
      </c>
      <c r="I11" s="230">
        <v>2888.8530000000005</v>
      </c>
      <c r="J11" s="229"/>
      <c r="K11" s="281"/>
      <c r="L11" s="229">
        <f t="shared" si="2"/>
        <v>6317.1050000000005</v>
      </c>
      <c r="M11" s="395">
        <f t="shared" si="3"/>
        <v>0.0899411993310224</v>
      </c>
      <c r="N11" s="400">
        <v>27945.618999999995</v>
      </c>
      <c r="O11" s="230">
        <v>17807.769</v>
      </c>
      <c r="P11" s="229"/>
      <c r="Q11" s="281"/>
      <c r="R11" s="229">
        <f t="shared" si="4"/>
        <v>45753.38799999999</v>
      </c>
      <c r="S11" s="415">
        <f t="shared" si="5"/>
        <v>0.16184926947905487</v>
      </c>
      <c r="T11" s="233">
        <v>24747.495999999996</v>
      </c>
      <c r="U11" s="230">
        <v>18108.922</v>
      </c>
      <c r="V11" s="229"/>
      <c r="W11" s="281"/>
      <c r="X11" s="229">
        <f t="shared" si="6"/>
        <v>42856.41799999999</v>
      </c>
      <c r="Y11" s="228">
        <f t="shared" si="7"/>
        <v>0.06759710995911972</v>
      </c>
    </row>
    <row r="12" spans="1:25" ht="19.5" customHeight="1">
      <c r="A12" s="235" t="s">
        <v>206</v>
      </c>
      <c r="B12" s="233">
        <v>4015.617</v>
      </c>
      <c r="C12" s="230">
        <v>1962.9089999999999</v>
      </c>
      <c r="D12" s="229">
        <v>0</v>
      </c>
      <c r="E12" s="281">
        <v>0</v>
      </c>
      <c r="F12" s="229">
        <f t="shared" si="0"/>
        <v>5978.526</v>
      </c>
      <c r="G12" s="232">
        <f t="shared" si="1"/>
        <v>0.13677008279260944</v>
      </c>
      <c r="H12" s="233">
        <v>3747.3999999999996</v>
      </c>
      <c r="I12" s="230">
        <v>2275.893</v>
      </c>
      <c r="J12" s="229"/>
      <c r="K12" s="281"/>
      <c r="L12" s="229">
        <f t="shared" si="2"/>
        <v>6023.293</v>
      </c>
      <c r="M12" s="395">
        <f t="shared" si="3"/>
        <v>-0.007432313188151407</v>
      </c>
      <c r="N12" s="400">
        <v>23406.568000000003</v>
      </c>
      <c r="O12" s="230">
        <v>9322.174</v>
      </c>
      <c r="P12" s="229"/>
      <c r="Q12" s="281"/>
      <c r="R12" s="229">
        <f t="shared" si="4"/>
        <v>32728.742000000006</v>
      </c>
      <c r="S12" s="415">
        <f t="shared" si="5"/>
        <v>0.115775535216506</v>
      </c>
      <c r="T12" s="233">
        <v>32224.183000000008</v>
      </c>
      <c r="U12" s="230">
        <v>14591.943000000001</v>
      </c>
      <c r="V12" s="229">
        <v>1190.55</v>
      </c>
      <c r="W12" s="281"/>
      <c r="X12" s="229">
        <f t="shared" si="6"/>
        <v>48006.676000000014</v>
      </c>
      <c r="Y12" s="228">
        <f t="shared" si="7"/>
        <v>-0.3182460289481406</v>
      </c>
    </row>
    <row r="13" spans="1:25" ht="19.5" customHeight="1">
      <c r="A13" s="235" t="s">
        <v>181</v>
      </c>
      <c r="B13" s="233">
        <v>2948.772</v>
      </c>
      <c r="C13" s="230">
        <v>860.456</v>
      </c>
      <c r="D13" s="229">
        <v>0</v>
      </c>
      <c r="E13" s="281">
        <v>0</v>
      </c>
      <c r="F13" s="229">
        <f t="shared" si="0"/>
        <v>3809.228</v>
      </c>
      <c r="G13" s="232">
        <f t="shared" si="1"/>
        <v>0.08714329065992622</v>
      </c>
      <c r="H13" s="233">
        <v>1695.42</v>
      </c>
      <c r="I13" s="230">
        <v>524.622</v>
      </c>
      <c r="J13" s="229"/>
      <c r="K13" s="281"/>
      <c r="L13" s="229">
        <f t="shared" si="2"/>
        <v>2220.042</v>
      </c>
      <c r="M13" s="395">
        <f t="shared" si="3"/>
        <v>0.7158360067061795</v>
      </c>
      <c r="N13" s="400">
        <v>24626.666999999994</v>
      </c>
      <c r="O13" s="230">
        <v>5400.611999999999</v>
      </c>
      <c r="P13" s="229"/>
      <c r="Q13" s="281"/>
      <c r="R13" s="229">
        <f t="shared" si="4"/>
        <v>30027.278999999995</v>
      </c>
      <c r="S13" s="415">
        <f t="shared" si="5"/>
        <v>0.10621930709467385</v>
      </c>
      <c r="T13" s="233">
        <v>12739.914</v>
      </c>
      <c r="U13" s="230">
        <v>3467.2169999999996</v>
      </c>
      <c r="V13" s="229"/>
      <c r="W13" s="281"/>
      <c r="X13" s="229">
        <f t="shared" si="6"/>
        <v>16207.131000000001</v>
      </c>
      <c r="Y13" s="228">
        <f t="shared" si="7"/>
        <v>0.8527202007560741</v>
      </c>
    </row>
    <row r="14" spans="1:25" ht="19.5" customHeight="1">
      <c r="A14" s="235" t="s">
        <v>207</v>
      </c>
      <c r="B14" s="233">
        <v>1791.483</v>
      </c>
      <c r="C14" s="230">
        <v>922.227</v>
      </c>
      <c r="D14" s="229">
        <v>0</v>
      </c>
      <c r="E14" s="281">
        <v>0</v>
      </c>
      <c r="F14" s="229">
        <f t="shared" si="0"/>
        <v>2713.71</v>
      </c>
      <c r="G14" s="232">
        <f t="shared" si="1"/>
        <v>0.06208124567412305</v>
      </c>
      <c r="H14" s="233">
        <v>1679.9599999999998</v>
      </c>
      <c r="I14" s="230">
        <v>917.567</v>
      </c>
      <c r="J14" s="229"/>
      <c r="K14" s="281"/>
      <c r="L14" s="229">
        <f t="shared" si="2"/>
        <v>2597.527</v>
      </c>
      <c r="M14" s="395">
        <f t="shared" si="3"/>
        <v>0.04472831273746136</v>
      </c>
      <c r="N14" s="400">
        <v>13329.23</v>
      </c>
      <c r="O14" s="230">
        <v>5730.486</v>
      </c>
      <c r="P14" s="229"/>
      <c r="Q14" s="281"/>
      <c r="R14" s="229">
        <f t="shared" si="4"/>
        <v>19059.716</v>
      </c>
      <c r="S14" s="415">
        <f t="shared" si="5"/>
        <v>0.06742235375177581</v>
      </c>
      <c r="T14" s="233">
        <v>10860.978</v>
      </c>
      <c r="U14" s="230">
        <v>4017.348</v>
      </c>
      <c r="V14" s="229"/>
      <c r="W14" s="281"/>
      <c r="X14" s="229">
        <f t="shared" si="6"/>
        <v>14878.326</v>
      </c>
      <c r="Y14" s="228">
        <f t="shared" si="7"/>
        <v>0.2810390093616715</v>
      </c>
    </row>
    <row r="15" spans="1:25" ht="19.5" customHeight="1">
      <c r="A15" s="235" t="s">
        <v>208</v>
      </c>
      <c r="B15" s="233">
        <v>0</v>
      </c>
      <c r="C15" s="230">
        <v>0</v>
      </c>
      <c r="D15" s="229">
        <v>1092</v>
      </c>
      <c r="E15" s="281">
        <v>603.621</v>
      </c>
      <c r="F15" s="229">
        <f t="shared" si="0"/>
        <v>1695.621</v>
      </c>
      <c r="G15" s="232">
        <f t="shared" si="1"/>
        <v>0.038790535418744894</v>
      </c>
      <c r="H15" s="233"/>
      <c r="I15" s="230"/>
      <c r="J15" s="229">
        <v>1014</v>
      </c>
      <c r="K15" s="281">
        <v>1040.954</v>
      </c>
      <c r="L15" s="229">
        <f t="shared" si="2"/>
        <v>2054.9539999999997</v>
      </c>
      <c r="M15" s="395">
        <f t="shared" si="3"/>
        <v>-0.1748618217244764</v>
      </c>
      <c r="N15" s="400"/>
      <c r="O15" s="230"/>
      <c r="P15" s="229">
        <v>7371</v>
      </c>
      <c r="Q15" s="281">
        <v>4412.653</v>
      </c>
      <c r="R15" s="229">
        <f t="shared" si="4"/>
        <v>11783.653</v>
      </c>
      <c r="S15" s="415">
        <f t="shared" si="5"/>
        <v>0.04168381213309654</v>
      </c>
      <c r="T15" s="233"/>
      <c r="U15" s="230"/>
      <c r="V15" s="229">
        <v>5582.816999999999</v>
      </c>
      <c r="W15" s="281">
        <v>4700.751</v>
      </c>
      <c r="X15" s="229">
        <f t="shared" si="6"/>
        <v>10283.568</v>
      </c>
      <c r="Y15" s="228">
        <f t="shared" si="7"/>
        <v>0.14587203585370379</v>
      </c>
    </row>
    <row r="16" spans="1:25" ht="19.5" customHeight="1">
      <c r="A16" s="235" t="s">
        <v>210</v>
      </c>
      <c r="B16" s="233">
        <v>1114.096</v>
      </c>
      <c r="C16" s="230">
        <v>202.159</v>
      </c>
      <c r="D16" s="229">
        <v>0</v>
      </c>
      <c r="E16" s="281">
        <v>0</v>
      </c>
      <c r="F16" s="229">
        <f aca="true" t="shared" si="8" ref="F16:F23">SUM(B16:E16)</f>
        <v>1316.255</v>
      </c>
      <c r="G16" s="232">
        <f aca="true" t="shared" si="9" ref="G16:G23">F16/$F$9</f>
        <v>0.03011182109539812</v>
      </c>
      <c r="H16" s="233">
        <v>1983.439</v>
      </c>
      <c r="I16" s="230">
        <v>478.248</v>
      </c>
      <c r="J16" s="229"/>
      <c r="K16" s="281"/>
      <c r="L16" s="229">
        <f aca="true" t="shared" si="10" ref="L16:L23">SUM(H16:K16)</f>
        <v>2461.687</v>
      </c>
      <c r="M16" s="395">
        <f aca="true" t="shared" si="11" ref="M16:M23">IF(ISERROR(F16/L16-1),"         /0",(F16/L16-1))</f>
        <v>-0.46530367183155286</v>
      </c>
      <c r="N16" s="400">
        <v>8586.902</v>
      </c>
      <c r="O16" s="230">
        <v>964.1360000000001</v>
      </c>
      <c r="P16" s="229"/>
      <c r="Q16" s="281"/>
      <c r="R16" s="229">
        <f aca="true" t="shared" si="12" ref="R16:R23">SUM(N16:Q16)</f>
        <v>9551.038</v>
      </c>
      <c r="S16" s="415">
        <f aca="true" t="shared" si="13" ref="S16:S23">R16/$R$9</f>
        <v>0.033786099579482365</v>
      </c>
      <c r="T16" s="233">
        <v>10794.953999999998</v>
      </c>
      <c r="U16" s="230">
        <v>2541.8</v>
      </c>
      <c r="V16" s="229"/>
      <c r="W16" s="281">
        <v>50.477</v>
      </c>
      <c r="X16" s="229">
        <f aca="true" t="shared" si="14" ref="X16:X23">SUM(T16:W16)</f>
        <v>13387.230999999998</v>
      </c>
      <c r="Y16" s="228">
        <f aca="true" t="shared" si="15" ref="Y16:Y23">IF(ISERROR(R16/X16-1),"         /0",IF(R16/X16&gt;5,"  *  ",(R16/X16-1)))</f>
        <v>-0.286556122024039</v>
      </c>
    </row>
    <row r="17" spans="1:25" ht="19.5" customHeight="1">
      <c r="A17" s="235" t="s">
        <v>211</v>
      </c>
      <c r="B17" s="233">
        <v>0</v>
      </c>
      <c r="C17" s="230">
        <v>0</v>
      </c>
      <c r="D17" s="229">
        <v>965.999</v>
      </c>
      <c r="E17" s="281">
        <v>308.181</v>
      </c>
      <c r="F17" s="229">
        <f t="shared" si="8"/>
        <v>1274.18</v>
      </c>
      <c r="G17" s="232">
        <f t="shared" si="9"/>
        <v>0.029149275940706303</v>
      </c>
      <c r="H17" s="233"/>
      <c r="I17" s="230"/>
      <c r="J17" s="229">
        <v>1197.7820000000002</v>
      </c>
      <c r="K17" s="281">
        <v>488.518</v>
      </c>
      <c r="L17" s="229">
        <f t="shared" si="10"/>
        <v>1686.3000000000002</v>
      </c>
      <c r="M17" s="395">
        <f t="shared" si="11"/>
        <v>-0.244393049872502</v>
      </c>
      <c r="N17" s="400"/>
      <c r="O17" s="230"/>
      <c r="P17" s="229">
        <v>6617.218999999999</v>
      </c>
      <c r="Q17" s="281">
        <v>2505.433</v>
      </c>
      <c r="R17" s="229">
        <f t="shared" si="12"/>
        <v>9122.651999999998</v>
      </c>
      <c r="S17" s="415">
        <f t="shared" si="13"/>
        <v>0.032270715382031134</v>
      </c>
      <c r="T17" s="233"/>
      <c r="U17" s="230"/>
      <c r="V17" s="229">
        <v>6896.401</v>
      </c>
      <c r="W17" s="281">
        <v>1940.4940000000004</v>
      </c>
      <c r="X17" s="229">
        <f t="shared" si="14"/>
        <v>8836.895</v>
      </c>
      <c r="Y17" s="228">
        <f t="shared" si="15"/>
        <v>0.032336810610513966</v>
      </c>
    </row>
    <row r="18" spans="1:25" ht="19.5" customHeight="1">
      <c r="A18" s="235" t="s">
        <v>160</v>
      </c>
      <c r="B18" s="233">
        <v>583.441</v>
      </c>
      <c r="C18" s="230">
        <v>216.07299999999998</v>
      </c>
      <c r="D18" s="229">
        <v>0</v>
      </c>
      <c r="E18" s="281">
        <v>0</v>
      </c>
      <c r="F18" s="229">
        <f>SUM(B18:E18)</f>
        <v>799.514</v>
      </c>
      <c r="G18" s="232">
        <f>F18/$F$9</f>
        <v>0.018290393982371297</v>
      </c>
      <c r="H18" s="233">
        <v>377.922</v>
      </c>
      <c r="I18" s="230">
        <v>317.823</v>
      </c>
      <c r="J18" s="229">
        <v>0</v>
      </c>
      <c r="K18" s="281">
        <v>0</v>
      </c>
      <c r="L18" s="229">
        <f>SUM(H18:K18)</f>
        <v>695.745</v>
      </c>
      <c r="M18" s="395">
        <f>IF(ISERROR(F18/L18-1),"         /0",(F18/L18-1))</f>
        <v>0.14914803555900513</v>
      </c>
      <c r="N18" s="400">
        <v>3321.9809999999998</v>
      </c>
      <c r="O18" s="230">
        <v>1393.195</v>
      </c>
      <c r="P18" s="229">
        <v>0</v>
      </c>
      <c r="Q18" s="281">
        <v>0</v>
      </c>
      <c r="R18" s="229">
        <f>SUM(N18:Q18)</f>
        <v>4715.1759999999995</v>
      </c>
      <c r="S18" s="415">
        <f>R18/$R$9</f>
        <v>0.016679590833036717</v>
      </c>
      <c r="T18" s="233">
        <v>2855.3340000000003</v>
      </c>
      <c r="U18" s="230">
        <v>1769.2500000000005</v>
      </c>
      <c r="V18" s="229">
        <v>0</v>
      </c>
      <c r="W18" s="281">
        <v>0</v>
      </c>
      <c r="X18" s="229">
        <f>SUM(T18:W18)</f>
        <v>4624.584000000001</v>
      </c>
      <c r="Y18" s="228">
        <f>IF(ISERROR(R18/X18-1),"         /0",IF(R18/X18&gt;5,"  *  ",(R18/X18-1)))</f>
        <v>0.019589221430511117</v>
      </c>
    </row>
    <row r="19" spans="1:25" ht="19.5" customHeight="1">
      <c r="A19" s="235" t="s">
        <v>213</v>
      </c>
      <c r="B19" s="233">
        <v>774.76</v>
      </c>
      <c r="C19" s="230">
        <v>0</v>
      </c>
      <c r="D19" s="229">
        <v>0</v>
      </c>
      <c r="E19" s="281">
        <v>0</v>
      </c>
      <c r="F19" s="229">
        <f t="shared" si="8"/>
        <v>774.76</v>
      </c>
      <c r="G19" s="232">
        <f t="shared" si="9"/>
        <v>0.017724099442638884</v>
      </c>
      <c r="H19" s="233">
        <v>1150.5</v>
      </c>
      <c r="I19" s="230"/>
      <c r="J19" s="229"/>
      <c r="K19" s="281"/>
      <c r="L19" s="229">
        <f t="shared" si="10"/>
        <v>1150.5</v>
      </c>
      <c r="M19" s="395">
        <f t="shared" si="11"/>
        <v>-0.32658843980877883</v>
      </c>
      <c r="N19" s="400">
        <v>5598.697000000001</v>
      </c>
      <c r="O19" s="230"/>
      <c r="P19" s="229"/>
      <c r="Q19" s="281"/>
      <c r="R19" s="229">
        <f t="shared" si="12"/>
        <v>5598.697000000001</v>
      </c>
      <c r="S19" s="415">
        <f t="shared" si="13"/>
        <v>0.01980498186242681</v>
      </c>
      <c r="T19" s="233">
        <v>5735.974</v>
      </c>
      <c r="U19" s="230"/>
      <c r="V19" s="229"/>
      <c r="W19" s="281"/>
      <c r="X19" s="229">
        <f t="shared" si="14"/>
        <v>5735.974</v>
      </c>
      <c r="Y19" s="228">
        <f t="shared" si="15"/>
        <v>-0.023932639862035532</v>
      </c>
    </row>
    <row r="20" spans="1:25" ht="19.5" customHeight="1">
      <c r="A20" s="235" t="s">
        <v>209</v>
      </c>
      <c r="B20" s="233">
        <v>73.786</v>
      </c>
      <c r="C20" s="230">
        <v>416.814</v>
      </c>
      <c r="D20" s="229">
        <v>0</v>
      </c>
      <c r="E20" s="281">
        <v>0</v>
      </c>
      <c r="F20" s="229">
        <f t="shared" si="8"/>
        <v>490.6</v>
      </c>
      <c r="G20" s="232">
        <f t="shared" si="9"/>
        <v>0.01122340232660261</v>
      </c>
      <c r="H20" s="233">
        <v>79.28</v>
      </c>
      <c r="I20" s="230">
        <v>453.789</v>
      </c>
      <c r="J20" s="229"/>
      <c r="K20" s="281"/>
      <c r="L20" s="229">
        <f t="shared" si="10"/>
        <v>533.069</v>
      </c>
      <c r="M20" s="395">
        <f t="shared" si="11"/>
        <v>-0.07966886087917313</v>
      </c>
      <c r="N20" s="400">
        <v>604.7750000000001</v>
      </c>
      <c r="O20" s="230">
        <v>2473.3469999999998</v>
      </c>
      <c r="P20" s="229"/>
      <c r="Q20" s="281"/>
      <c r="R20" s="229">
        <f t="shared" si="12"/>
        <v>3078.122</v>
      </c>
      <c r="S20" s="415">
        <f t="shared" si="13"/>
        <v>0.010888631833502853</v>
      </c>
      <c r="T20" s="233">
        <v>495.399</v>
      </c>
      <c r="U20" s="230">
        <v>2598.633</v>
      </c>
      <c r="V20" s="229"/>
      <c r="W20" s="281"/>
      <c r="X20" s="229">
        <f t="shared" si="14"/>
        <v>3094.0319999999997</v>
      </c>
      <c r="Y20" s="228">
        <f t="shared" si="15"/>
        <v>-0.0051421575471746195</v>
      </c>
    </row>
    <row r="21" spans="1:25" ht="19.5" customHeight="1">
      <c r="A21" s="235" t="s">
        <v>215</v>
      </c>
      <c r="B21" s="233">
        <v>244.666</v>
      </c>
      <c r="C21" s="230">
        <v>127.206</v>
      </c>
      <c r="D21" s="229">
        <v>0</v>
      </c>
      <c r="E21" s="281">
        <v>0</v>
      </c>
      <c r="F21" s="229">
        <f>SUM(B21:E21)</f>
        <v>371.872</v>
      </c>
      <c r="G21" s="232">
        <f t="shared" si="9"/>
        <v>0.00850727490827225</v>
      </c>
      <c r="H21" s="233">
        <v>266.486</v>
      </c>
      <c r="I21" s="230">
        <v>136.723</v>
      </c>
      <c r="J21" s="229"/>
      <c r="K21" s="281"/>
      <c r="L21" s="229">
        <f>SUM(H21:K21)</f>
        <v>403.209</v>
      </c>
      <c r="M21" s="395">
        <f>IF(ISERROR(F21/L21-1),"         /0",(F21/L21-1))</f>
        <v>-0.07771899932789195</v>
      </c>
      <c r="N21" s="400">
        <v>2048.3430000000003</v>
      </c>
      <c r="O21" s="230">
        <v>721.9879999999999</v>
      </c>
      <c r="P21" s="229"/>
      <c r="Q21" s="281"/>
      <c r="R21" s="229">
        <f>SUM(N21:Q21)</f>
        <v>2770.331</v>
      </c>
      <c r="S21" s="415">
        <f t="shared" si="13"/>
        <v>0.009799843643604702</v>
      </c>
      <c r="T21" s="233">
        <v>2221.834</v>
      </c>
      <c r="U21" s="230">
        <v>721.3700000000001</v>
      </c>
      <c r="V21" s="229"/>
      <c r="W21" s="281"/>
      <c r="X21" s="229">
        <f>SUM(T21:W21)</f>
        <v>2943.2039999999997</v>
      </c>
      <c r="Y21" s="228">
        <f>IF(ISERROR(R21/X21-1),"         /0",IF(R21/X21&gt;5,"  *  ",(R21/X21-1)))</f>
        <v>-0.058736329523879305</v>
      </c>
    </row>
    <row r="22" spans="1:25" ht="19.5" customHeight="1">
      <c r="A22" s="235" t="s">
        <v>183</v>
      </c>
      <c r="B22" s="233">
        <v>120.897</v>
      </c>
      <c r="C22" s="230">
        <v>154.872</v>
      </c>
      <c r="D22" s="229">
        <v>0</v>
      </c>
      <c r="E22" s="281">
        <v>0</v>
      </c>
      <c r="F22" s="229">
        <f t="shared" si="8"/>
        <v>275.769</v>
      </c>
      <c r="G22" s="232">
        <f t="shared" si="9"/>
        <v>0.006308737130462444</v>
      </c>
      <c r="H22" s="233">
        <v>77.471</v>
      </c>
      <c r="I22" s="230">
        <v>159.744</v>
      </c>
      <c r="J22" s="229"/>
      <c r="K22" s="281"/>
      <c r="L22" s="229">
        <f t="shared" si="10"/>
        <v>237.215</v>
      </c>
      <c r="M22" s="395">
        <f t="shared" si="11"/>
        <v>0.16252766477667935</v>
      </c>
      <c r="N22" s="400">
        <v>898.269</v>
      </c>
      <c r="O22" s="230">
        <v>884.1719999999999</v>
      </c>
      <c r="P22" s="229"/>
      <c r="Q22" s="281"/>
      <c r="R22" s="229">
        <f t="shared" si="12"/>
        <v>1782.4409999999998</v>
      </c>
      <c r="S22" s="415">
        <f t="shared" si="13"/>
        <v>0.006305254896960113</v>
      </c>
      <c r="T22" s="233">
        <v>522.419</v>
      </c>
      <c r="U22" s="230">
        <v>948.5419999999999</v>
      </c>
      <c r="V22" s="229"/>
      <c r="W22" s="281"/>
      <c r="X22" s="229">
        <f t="shared" si="14"/>
        <v>1470.9609999999998</v>
      </c>
      <c r="Y22" s="228">
        <f t="shared" si="15"/>
        <v>0.21175272491928743</v>
      </c>
    </row>
    <row r="23" spans="1:25" ht="19.5" customHeight="1">
      <c r="A23" s="235" t="s">
        <v>201</v>
      </c>
      <c r="B23" s="233">
        <v>107.66</v>
      </c>
      <c r="C23" s="230">
        <v>74.182</v>
      </c>
      <c r="D23" s="229">
        <v>0</v>
      </c>
      <c r="E23" s="281">
        <v>0</v>
      </c>
      <c r="F23" s="229">
        <f t="shared" si="8"/>
        <v>181.84199999999998</v>
      </c>
      <c r="G23" s="232">
        <f t="shared" si="9"/>
        <v>0.004159979465703366</v>
      </c>
      <c r="H23" s="233">
        <v>74.692</v>
      </c>
      <c r="I23" s="230">
        <v>95.703</v>
      </c>
      <c r="J23" s="229"/>
      <c r="K23" s="281"/>
      <c r="L23" s="229">
        <f t="shared" si="10"/>
        <v>170.39499999999998</v>
      </c>
      <c r="M23" s="395">
        <f t="shared" si="11"/>
        <v>0.06717920126764287</v>
      </c>
      <c r="N23" s="400">
        <v>496.06899999999996</v>
      </c>
      <c r="O23" s="230">
        <v>656.1940000000001</v>
      </c>
      <c r="P23" s="229"/>
      <c r="Q23" s="281"/>
      <c r="R23" s="229">
        <f t="shared" si="12"/>
        <v>1152.263</v>
      </c>
      <c r="S23" s="415">
        <f t="shared" si="13"/>
        <v>0.004076046232854805</v>
      </c>
      <c r="T23" s="233">
        <v>535.515</v>
      </c>
      <c r="U23" s="230">
        <v>550.718</v>
      </c>
      <c r="V23" s="229"/>
      <c r="W23" s="281"/>
      <c r="X23" s="229">
        <f t="shared" si="14"/>
        <v>1086.233</v>
      </c>
      <c r="Y23" s="228">
        <f t="shared" si="15"/>
        <v>0.060788062966232737</v>
      </c>
    </row>
    <row r="24" spans="1:25" ht="19.5" customHeight="1">
      <c r="A24" s="235" t="s">
        <v>190</v>
      </c>
      <c r="B24" s="233">
        <v>97.059</v>
      </c>
      <c r="C24" s="230">
        <v>8.238</v>
      </c>
      <c r="D24" s="229">
        <v>0</v>
      </c>
      <c r="E24" s="281">
        <v>0</v>
      </c>
      <c r="F24" s="229">
        <f t="shared" si="0"/>
        <v>105.297</v>
      </c>
      <c r="G24" s="232">
        <f t="shared" si="1"/>
        <v>0.0024088679062052075</v>
      </c>
      <c r="H24" s="233">
        <v>58.137</v>
      </c>
      <c r="I24" s="230">
        <v>6.391</v>
      </c>
      <c r="J24" s="229"/>
      <c r="K24" s="281"/>
      <c r="L24" s="229">
        <f t="shared" si="2"/>
        <v>64.528</v>
      </c>
      <c r="M24" s="395">
        <f t="shared" si="3"/>
        <v>0.6318032482023306</v>
      </c>
      <c r="N24" s="400">
        <v>407.09799999999996</v>
      </c>
      <c r="O24" s="230">
        <v>28.218999999999998</v>
      </c>
      <c r="P24" s="229"/>
      <c r="Q24" s="281"/>
      <c r="R24" s="229">
        <f t="shared" si="4"/>
        <v>435.31699999999995</v>
      </c>
      <c r="S24" s="415">
        <f t="shared" si="5"/>
        <v>0.001539902103901327</v>
      </c>
      <c r="T24" s="233">
        <v>337.475</v>
      </c>
      <c r="U24" s="230">
        <v>15.658</v>
      </c>
      <c r="V24" s="229"/>
      <c r="W24" s="281"/>
      <c r="X24" s="229">
        <f t="shared" si="6"/>
        <v>353.13300000000004</v>
      </c>
      <c r="Y24" s="228">
        <f t="shared" si="7"/>
        <v>0.2327281789014335</v>
      </c>
    </row>
    <row r="25" spans="1:25" ht="19.5" customHeight="1">
      <c r="A25" s="235" t="s">
        <v>187</v>
      </c>
      <c r="B25" s="233">
        <v>15.366000000000001</v>
      </c>
      <c r="C25" s="230">
        <v>44.294</v>
      </c>
      <c r="D25" s="229">
        <v>0</v>
      </c>
      <c r="E25" s="281">
        <v>0</v>
      </c>
      <c r="F25" s="229">
        <f t="shared" si="0"/>
        <v>59.66</v>
      </c>
      <c r="G25" s="232">
        <f t="shared" si="1"/>
        <v>0.0013648352686610509</v>
      </c>
      <c r="H25" s="233">
        <v>9.736</v>
      </c>
      <c r="I25" s="230">
        <v>24.541999999999998</v>
      </c>
      <c r="J25" s="229"/>
      <c r="K25" s="281"/>
      <c r="L25" s="229">
        <f t="shared" si="2"/>
        <v>34.278</v>
      </c>
      <c r="M25" s="395">
        <f t="shared" si="3"/>
        <v>0.7404749401948771</v>
      </c>
      <c r="N25" s="400">
        <v>108.72299999999998</v>
      </c>
      <c r="O25" s="230">
        <v>187.018</v>
      </c>
      <c r="P25" s="229"/>
      <c r="Q25" s="281"/>
      <c r="R25" s="229">
        <f t="shared" si="4"/>
        <v>295.741</v>
      </c>
      <c r="S25" s="415">
        <f t="shared" si="5"/>
        <v>0.0010461621946992246</v>
      </c>
      <c r="T25" s="233">
        <v>54.281</v>
      </c>
      <c r="U25" s="230">
        <v>92.059</v>
      </c>
      <c r="V25" s="229"/>
      <c r="W25" s="281"/>
      <c r="X25" s="229">
        <f t="shared" si="6"/>
        <v>146.34</v>
      </c>
      <c r="Y25" s="228">
        <f t="shared" si="7"/>
        <v>1.0209170425037581</v>
      </c>
    </row>
    <row r="26" spans="1:25" ht="19.5" customHeight="1" thickBot="1">
      <c r="A26" s="235" t="s">
        <v>174</v>
      </c>
      <c r="B26" s="233">
        <v>46.313</v>
      </c>
      <c r="C26" s="230">
        <v>0</v>
      </c>
      <c r="D26" s="229">
        <v>0.03</v>
      </c>
      <c r="E26" s="281">
        <v>0.19</v>
      </c>
      <c r="F26" s="229">
        <f t="shared" si="0"/>
        <v>46.533</v>
      </c>
      <c r="G26" s="232">
        <f t="shared" si="1"/>
        <v>0.00106453033115328</v>
      </c>
      <c r="H26" s="233">
        <v>58.123000000000005</v>
      </c>
      <c r="I26" s="230">
        <v>47.176</v>
      </c>
      <c r="J26" s="229">
        <v>229.77300000000002</v>
      </c>
      <c r="K26" s="281">
        <v>27.105999999999998</v>
      </c>
      <c r="L26" s="229">
        <f t="shared" si="2"/>
        <v>362.178</v>
      </c>
      <c r="M26" s="395">
        <f t="shared" si="3"/>
        <v>-0.8715189768566838</v>
      </c>
      <c r="N26" s="400">
        <v>822.417</v>
      </c>
      <c r="O26" s="230">
        <v>1.46</v>
      </c>
      <c r="P26" s="229">
        <v>602.908</v>
      </c>
      <c r="Q26" s="281">
        <v>201.23</v>
      </c>
      <c r="R26" s="229">
        <f t="shared" si="4"/>
        <v>1628.015</v>
      </c>
      <c r="S26" s="415">
        <f t="shared" si="5"/>
        <v>0.005758984196994189</v>
      </c>
      <c r="T26" s="233">
        <v>555.493</v>
      </c>
      <c r="U26" s="230">
        <v>281.215</v>
      </c>
      <c r="V26" s="229">
        <v>1354.2309999999998</v>
      </c>
      <c r="W26" s="281">
        <v>207.52599999999998</v>
      </c>
      <c r="X26" s="229">
        <f t="shared" si="6"/>
        <v>2398.4649999999997</v>
      </c>
      <c r="Y26" s="228">
        <f t="shared" si="7"/>
        <v>-0.3212262843110071</v>
      </c>
    </row>
    <row r="27" spans="1:25" s="236" customFormat="1" ht="19.5" customHeight="1">
      <c r="A27" s="243" t="s">
        <v>60</v>
      </c>
      <c r="B27" s="240">
        <f>SUM(B28:B44)</f>
        <v>4063.1700000000005</v>
      </c>
      <c r="C27" s="239">
        <f>SUM(C28:C44)</f>
        <v>3708.427</v>
      </c>
      <c r="D27" s="238">
        <f>SUM(D28:D44)</f>
        <v>18.11</v>
      </c>
      <c r="E27" s="310">
        <f>SUM(E28:E44)</f>
        <v>785.032</v>
      </c>
      <c r="F27" s="238">
        <f t="shared" si="0"/>
        <v>8574.739</v>
      </c>
      <c r="G27" s="241">
        <f t="shared" si="1"/>
        <v>0.19616336250022448</v>
      </c>
      <c r="H27" s="240">
        <f>SUM(H28:H44)</f>
        <v>3518.627</v>
      </c>
      <c r="I27" s="239">
        <f>SUM(I28:I44)</f>
        <v>4961.436</v>
      </c>
      <c r="J27" s="238">
        <f>SUM(J28:J44)</f>
        <v>77.559</v>
      </c>
      <c r="K27" s="310">
        <f>SUM(K28:K44)</f>
        <v>451.84499999999997</v>
      </c>
      <c r="L27" s="238">
        <f t="shared" si="2"/>
        <v>9009.466999999999</v>
      </c>
      <c r="M27" s="394">
        <f t="shared" si="3"/>
        <v>-0.048252354995029</v>
      </c>
      <c r="N27" s="399">
        <f>SUM(N28:N44)</f>
        <v>21570.221999999994</v>
      </c>
      <c r="O27" s="239">
        <f>SUM(O28:O44)</f>
        <v>25678.151999999995</v>
      </c>
      <c r="P27" s="238">
        <f>SUM(P28:P44)</f>
        <v>468.43600000000004</v>
      </c>
      <c r="Q27" s="310">
        <f>SUM(Q28:Q44)</f>
        <v>2876.341</v>
      </c>
      <c r="R27" s="238">
        <f t="shared" si="4"/>
        <v>50593.15099999999</v>
      </c>
      <c r="S27" s="414">
        <f t="shared" si="5"/>
        <v>0.17896957772817862</v>
      </c>
      <c r="T27" s="240">
        <f>SUM(T28:T44)</f>
        <v>20373.890999999996</v>
      </c>
      <c r="U27" s="239">
        <f>SUM(U28:U44)</f>
        <v>30015.498000000003</v>
      </c>
      <c r="V27" s="238">
        <f>SUM(V28:V44)</f>
        <v>77.75099999999999</v>
      </c>
      <c r="W27" s="310">
        <f>SUM(W28:W44)</f>
        <v>2015.3279999999995</v>
      </c>
      <c r="X27" s="238">
        <f t="shared" si="6"/>
        <v>52482.46799999999</v>
      </c>
      <c r="Y27" s="237">
        <f t="shared" si="7"/>
        <v>-0.03599901208914191</v>
      </c>
    </row>
    <row r="28" spans="1:25" ht="19.5" customHeight="1">
      <c r="A28" s="250" t="s">
        <v>160</v>
      </c>
      <c r="B28" s="247">
        <v>1469.392</v>
      </c>
      <c r="C28" s="245">
        <v>876.875</v>
      </c>
      <c r="D28" s="246">
        <v>0</v>
      </c>
      <c r="E28" s="293">
        <v>0</v>
      </c>
      <c r="F28" s="246">
        <f t="shared" si="0"/>
        <v>2346.267</v>
      </c>
      <c r="G28" s="248">
        <f t="shared" si="1"/>
        <v>0.05367529251249678</v>
      </c>
      <c r="H28" s="247">
        <v>1379.255</v>
      </c>
      <c r="I28" s="245">
        <v>794.725</v>
      </c>
      <c r="J28" s="246">
        <v>0</v>
      </c>
      <c r="K28" s="245">
        <v>0</v>
      </c>
      <c r="L28" s="246">
        <f t="shared" si="2"/>
        <v>2173.98</v>
      </c>
      <c r="M28" s="396">
        <f t="shared" si="3"/>
        <v>0.07924957911296326</v>
      </c>
      <c r="N28" s="401">
        <v>7875.189999999999</v>
      </c>
      <c r="O28" s="245">
        <v>4966.688999999999</v>
      </c>
      <c r="P28" s="246">
        <v>0</v>
      </c>
      <c r="Q28" s="245">
        <v>0</v>
      </c>
      <c r="R28" s="246">
        <f t="shared" si="4"/>
        <v>12841.878999999997</v>
      </c>
      <c r="S28" s="416">
        <f t="shared" si="5"/>
        <v>0.0454272093443313</v>
      </c>
      <c r="T28" s="247">
        <v>7041.394</v>
      </c>
      <c r="U28" s="245">
        <v>5032.138000000002</v>
      </c>
      <c r="V28" s="246">
        <v>0</v>
      </c>
      <c r="W28" s="293">
        <v>0</v>
      </c>
      <c r="X28" s="246">
        <f t="shared" si="6"/>
        <v>12073.532000000003</v>
      </c>
      <c r="Y28" s="244">
        <f t="shared" si="7"/>
        <v>0.06363895834292688</v>
      </c>
    </row>
    <row r="29" spans="1:25" ht="19.5" customHeight="1">
      <c r="A29" s="250" t="s">
        <v>179</v>
      </c>
      <c r="B29" s="247">
        <v>1000.254</v>
      </c>
      <c r="C29" s="245">
        <v>1031.135</v>
      </c>
      <c r="D29" s="246">
        <v>0</v>
      </c>
      <c r="E29" s="293">
        <v>0</v>
      </c>
      <c r="F29" s="246">
        <f t="shared" si="0"/>
        <v>2031.3890000000001</v>
      </c>
      <c r="G29" s="248">
        <f t="shared" si="1"/>
        <v>0.04647186308364237</v>
      </c>
      <c r="H29" s="247">
        <v>907.1769999999999</v>
      </c>
      <c r="I29" s="245">
        <v>1125.766</v>
      </c>
      <c r="J29" s="246"/>
      <c r="K29" s="245"/>
      <c r="L29" s="246">
        <f t="shared" si="2"/>
        <v>2032.943</v>
      </c>
      <c r="M29" s="396">
        <f t="shared" si="3"/>
        <v>-0.000764409036554281</v>
      </c>
      <c r="N29" s="401">
        <v>5655.7080000000005</v>
      </c>
      <c r="O29" s="245">
        <v>6391.793999999999</v>
      </c>
      <c r="P29" s="246"/>
      <c r="Q29" s="245"/>
      <c r="R29" s="246">
        <f t="shared" si="4"/>
        <v>12047.502</v>
      </c>
      <c r="S29" s="416">
        <f t="shared" si="5"/>
        <v>0.0426171587063116</v>
      </c>
      <c r="T29" s="247">
        <v>6709.016999999998</v>
      </c>
      <c r="U29" s="245">
        <v>7056.244</v>
      </c>
      <c r="V29" s="246"/>
      <c r="W29" s="245"/>
      <c r="X29" s="246">
        <f t="shared" si="6"/>
        <v>13765.260999999999</v>
      </c>
      <c r="Y29" s="244">
        <f t="shared" si="7"/>
        <v>-0.12478942462478537</v>
      </c>
    </row>
    <row r="30" spans="1:25" ht="19.5" customHeight="1">
      <c r="A30" s="250" t="s">
        <v>196</v>
      </c>
      <c r="B30" s="247">
        <v>541.374</v>
      </c>
      <c r="C30" s="245">
        <v>258.104</v>
      </c>
      <c r="D30" s="246">
        <v>0</v>
      </c>
      <c r="E30" s="293">
        <v>0</v>
      </c>
      <c r="F30" s="246">
        <f t="shared" si="0"/>
        <v>799.4780000000001</v>
      </c>
      <c r="G30" s="248">
        <f t="shared" si="1"/>
        <v>0.018289570414324503</v>
      </c>
      <c r="H30" s="247">
        <v>131.612</v>
      </c>
      <c r="I30" s="245">
        <v>246.931</v>
      </c>
      <c r="J30" s="246"/>
      <c r="K30" s="245"/>
      <c r="L30" s="246">
        <f t="shared" si="2"/>
        <v>378.543</v>
      </c>
      <c r="M30" s="396">
        <f t="shared" si="3"/>
        <v>1.1119872775351811</v>
      </c>
      <c r="N30" s="401">
        <v>2008.297</v>
      </c>
      <c r="O30" s="245">
        <v>2413.053</v>
      </c>
      <c r="P30" s="246"/>
      <c r="Q30" s="245"/>
      <c r="R30" s="246">
        <f t="shared" si="4"/>
        <v>4421.35</v>
      </c>
      <c r="S30" s="416">
        <f t="shared" si="5"/>
        <v>0.015640202811018484</v>
      </c>
      <c r="T30" s="247">
        <v>747.3939999999999</v>
      </c>
      <c r="U30" s="245">
        <v>1484.824</v>
      </c>
      <c r="V30" s="246"/>
      <c r="W30" s="245"/>
      <c r="X30" s="246">
        <f t="shared" si="6"/>
        <v>2232.218</v>
      </c>
      <c r="Y30" s="244">
        <f t="shared" si="7"/>
        <v>0.9806981217784287</v>
      </c>
    </row>
    <row r="31" spans="1:25" ht="19.5" customHeight="1">
      <c r="A31" s="250" t="s">
        <v>185</v>
      </c>
      <c r="B31" s="247">
        <v>353.912</v>
      </c>
      <c r="C31" s="245">
        <v>262.779</v>
      </c>
      <c r="D31" s="246">
        <v>0</v>
      </c>
      <c r="E31" s="293">
        <v>0</v>
      </c>
      <c r="F31" s="246">
        <f aca="true" t="shared" si="16" ref="F31:F37">SUM(B31:E31)</f>
        <v>616.691</v>
      </c>
      <c r="G31" s="248">
        <f aca="true" t="shared" si="17" ref="G31:G37">F31/$F$9</f>
        <v>0.014107972287392764</v>
      </c>
      <c r="H31" s="247">
        <v>91.24900000000001</v>
      </c>
      <c r="I31" s="245">
        <v>51.012</v>
      </c>
      <c r="J31" s="246">
        <v>0</v>
      </c>
      <c r="K31" s="245">
        <v>0</v>
      </c>
      <c r="L31" s="246">
        <f aca="true" t="shared" si="18" ref="L31:L37">SUM(H31:K31)</f>
        <v>142.26100000000002</v>
      </c>
      <c r="M31" s="396">
        <f aca="true" t="shared" si="19" ref="M31:M37">IF(ISERROR(F31/L31-1),"         /0",(F31/L31-1))</f>
        <v>3.334926648905884</v>
      </c>
      <c r="N31" s="401">
        <v>1698.244</v>
      </c>
      <c r="O31" s="245">
        <v>1390.83</v>
      </c>
      <c r="P31" s="246"/>
      <c r="Q31" s="245">
        <v>0</v>
      </c>
      <c r="R31" s="246">
        <f aca="true" t="shared" si="20" ref="R31:R37">SUM(N31:Q31)</f>
        <v>3089.0739999999996</v>
      </c>
      <c r="S31" s="416">
        <f aca="true" t="shared" si="21" ref="S31:S37">R31/$R$9</f>
        <v>0.010927373733869544</v>
      </c>
      <c r="T31" s="247">
        <v>494.18399999999997</v>
      </c>
      <c r="U31" s="245">
        <v>350.577</v>
      </c>
      <c r="V31" s="246">
        <v>0</v>
      </c>
      <c r="W31" s="245">
        <v>0</v>
      </c>
      <c r="X31" s="246">
        <f aca="true" t="shared" si="22" ref="X31:X37">SUM(T31:W31)</f>
        <v>844.761</v>
      </c>
      <c r="Y31" s="244">
        <f aca="true" t="shared" si="23" ref="Y31:Y37">IF(ISERROR(R31/X31-1),"         /0",IF(R31/X31&gt;5,"  *  ",(R31/X31-1)))</f>
        <v>2.656743149837646</v>
      </c>
    </row>
    <row r="32" spans="1:25" ht="19.5" customHeight="1">
      <c r="A32" s="250" t="s">
        <v>184</v>
      </c>
      <c r="B32" s="247">
        <v>98.82799999999999</v>
      </c>
      <c r="C32" s="245">
        <v>299.883</v>
      </c>
      <c r="D32" s="246">
        <v>0</v>
      </c>
      <c r="E32" s="293">
        <v>0</v>
      </c>
      <c r="F32" s="246">
        <f t="shared" si="16"/>
        <v>398.71099999999996</v>
      </c>
      <c r="G32" s="248">
        <f t="shared" si="17"/>
        <v>0.00912126776404821</v>
      </c>
      <c r="H32" s="247">
        <v>75.806</v>
      </c>
      <c r="I32" s="245">
        <v>266.736</v>
      </c>
      <c r="J32" s="246"/>
      <c r="K32" s="245"/>
      <c r="L32" s="246">
        <f t="shared" si="18"/>
        <v>342.542</v>
      </c>
      <c r="M32" s="396">
        <f t="shared" si="19"/>
        <v>0.16397697216691665</v>
      </c>
      <c r="N32" s="401">
        <v>585.0310000000001</v>
      </c>
      <c r="O32" s="245">
        <v>1523.9890000000003</v>
      </c>
      <c r="P32" s="246"/>
      <c r="Q32" s="245"/>
      <c r="R32" s="246">
        <f t="shared" si="20"/>
        <v>2109.0200000000004</v>
      </c>
      <c r="S32" s="416">
        <f t="shared" si="21"/>
        <v>0.007460504265098716</v>
      </c>
      <c r="T32" s="247">
        <v>527.369</v>
      </c>
      <c r="U32" s="245">
        <v>1503.986</v>
      </c>
      <c r="V32" s="246"/>
      <c r="W32" s="245"/>
      <c r="X32" s="246">
        <f t="shared" si="22"/>
        <v>2031.355</v>
      </c>
      <c r="Y32" s="244">
        <f t="shared" si="23"/>
        <v>0.0382331005658787</v>
      </c>
    </row>
    <row r="33" spans="1:25" ht="19.5" customHeight="1">
      <c r="A33" s="250" t="s">
        <v>181</v>
      </c>
      <c r="B33" s="247">
        <v>129.833</v>
      </c>
      <c r="C33" s="245">
        <v>247.65499999999997</v>
      </c>
      <c r="D33" s="246">
        <v>0</v>
      </c>
      <c r="E33" s="293">
        <v>0</v>
      </c>
      <c r="F33" s="246">
        <f t="shared" si="16"/>
        <v>377.48799999999994</v>
      </c>
      <c r="G33" s="248">
        <f t="shared" si="17"/>
        <v>0.008635751523572288</v>
      </c>
      <c r="H33" s="247">
        <v>34.815</v>
      </c>
      <c r="I33" s="245">
        <v>1235.521</v>
      </c>
      <c r="J33" s="246"/>
      <c r="K33" s="245"/>
      <c r="L33" s="246">
        <f t="shared" si="18"/>
        <v>1270.336</v>
      </c>
      <c r="M33" s="396">
        <f t="shared" si="19"/>
        <v>-0.7028439719885133</v>
      </c>
      <c r="N33" s="401">
        <v>197.492</v>
      </c>
      <c r="O33" s="245">
        <v>3632.6210000000005</v>
      </c>
      <c r="P33" s="246"/>
      <c r="Q33" s="245"/>
      <c r="R33" s="246">
        <f t="shared" si="20"/>
        <v>3830.1130000000007</v>
      </c>
      <c r="S33" s="416">
        <f t="shared" si="21"/>
        <v>0.013548745091231966</v>
      </c>
      <c r="T33" s="247">
        <v>45.232</v>
      </c>
      <c r="U33" s="245">
        <v>7326.9839999999995</v>
      </c>
      <c r="V33" s="246"/>
      <c r="W33" s="245"/>
      <c r="X33" s="246">
        <f t="shared" si="22"/>
        <v>7372.215999999999</v>
      </c>
      <c r="Y33" s="244">
        <f t="shared" si="23"/>
        <v>-0.4804665245836529</v>
      </c>
    </row>
    <row r="34" spans="1:25" ht="19.5" customHeight="1">
      <c r="A34" s="250" t="s">
        <v>206</v>
      </c>
      <c r="B34" s="247">
        <v>0</v>
      </c>
      <c r="C34" s="245">
        <v>0</v>
      </c>
      <c r="D34" s="246">
        <v>0</v>
      </c>
      <c r="E34" s="293">
        <v>297.442</v>
      </c>
      <c r="F34" s="246">
        <f t="shared" si="16"/>
        <v>297.442</v>
      </c>
      <c r="G34" s="248">
        <f t="shared" si="17"/>
        <v>0.006804547971523305</v>
      </c>
      <c r="H34" s="247"/>
      <c r="I34" s="245"/>
      <c r="J34" s="246"/>
      <c r="K34" s="245">
        <v>4.541</v>
      </c>
      <c r="L34" s="246">
        <f t="shared" si="18"/>
        <v>4.541</v>
      </c>
      <c r="M34" s="396">
        <f t="shared" si="19"/>
        <v>64.50143140277471</v>
      </c>
      <c r="N34" s="401"/>
      <c r="O34" s="245"/>
      <c r="P34" s="246">
        <v>146.468</v>
      </c>
      <c r="Q34" s="245">
        <v>764.8800000000001</v>
      </c>
      <c r="R34" s="246">
        <f t="shared" si="20"/>
        <v>911.3480000000001</v>
      </c>
      <c r="S34" s="416">
        <f t="shared" si="21"/>
        <v>0.003223827010170214</v>
      </c>
      <c r="T34" s="247"/>
      <c r="U34" s="245"/>
      <c r="V34" s="246"/>
      <c r="W34" s="245">
        <v>176.20299999999997</v>
      </c>
      <c r="X34" s="246">
        <f t="shared" si="22"/>
        <v>176.20299999999997</v>
      </c>
      <c r="Y34" s="244" t="str">
        <f t="shared" si="23"/>
        <v>  *  </v>
      </c>
    </row>
    <row r="35" spans="1:25" ht="19.5" customHeight="1">
      <c r="A35" s="250" t="s">
        <v>212</v>
      </c>
      <c r="B35" s="247">
        <v>184.152</v>
      </c>
      <c r="C35" s="245">
        <v>103.95299999999999</v>
      </c>
      <c r="D35" s="246">
        <v>0</v>
      </c>
      <c r="E35" s="293">
        <v>0</v>
      </c>
      <c r="F35" s="246">
        <f t="shared" si="16"/>
        <v>288.10499999999996</v>
      </c>
      <c r="G35" s="248">
        <f t="shared" si="17"/>
        <v>0.00659094644783091</v>
      </c>
      <c r="H35" s="247">
        <v>413.07</v>
      </c>
      <c r="I35" s="245">
        <v>133.82999999999998</v>
      </c>
      <c r="J35" s="246"/>
      <c r="K35" s="245"/>
      <c r="L35" s="246">
        <f t="shared" si="18"/>
        <v>546.9</v>
      </c>
      <c r="M35" s="396">
        <f t="shared" si="19"/>
        <v>-0.4732035106966539</v>
      </c>
      <c r="N35" s="401">
        <v>1514.7259999999999</v>
      </c>
      <c r="O35" s="245">
        <v>777.2460000000001</v>
      </c>
      <c r="P35" s="246"/>
      <c r="Q35" s="245"/>
      <c r="R35" s="246">
        <f t="shared" si="20"/>
        <v>2291.9719999999998</v>
      </c>
      <c r="S35" s="416">
        <f t="shared" si="21"/>
        <v>0.008107683607309001</v>
      </c>
      <c r="T35" s="247">
        <v>2046.2429999999997</v>
      </c>
      <c r="U35" s="245">
        <v>800.8800000000001</v>
      </c>
      <c r="V35" s="246"/>
      <c r="W35" s="245"/>
      <c r="X35" s="246">
        <f t="shared" si="22"/>
        <v>2847.1229999999996</v>
      </c>
      <c r="Y35" s="244">
        <f t="shared" si="23"/>
        <v>-0.1949866584618929</v>
      </c>
    </row>
    <row r="36" spans="1:25" ht="19.5" customHeight="1">
      <c r="A36" s="250" t="s">
        <v>175</v>
      </c>
      <c r="B36" s="247">
        <v>147.60299999999998</v>
      </c>
      <c r="C36" s="245">
        <v>128.233</v>
      </c>
      <c r="D36" s="246">
        <v>0</v>
      </c>
      <c r="E36" s="293">
        <v>0</v>
      </c>
      <c r="F36" s="246">
        <f t="shared" si="16"/>
        <v>275.836</v>
      </c>
      <c r="G36" s="248">
        <f t="shared" si="17"/>
        <v>0.006310269882105091</v>
      </c>
      <c r="H36" s="247">
        <v>177.094</v>
      </c>
      <c r="I36" s="245">
        <v>249.686</v>
      </c>
      <c r="J36" s="246"/>
      <c r="K36" s="245"/>
      <c r="L36" s="246">
        <f t="shared" si="18"/>
        <v>426.78</v>
      </c>
      <c r="M36" s="396">
        <f t="shared" si="19"/>
        <v>-0.35368105347017187</v>
      </c>
      <c r="N36" s="401">
        <v>982.059</v>
      </c>
      <c r="O36" s="245">
        <v>965.7459999999999</v>
      </c>
      <c r="P36" s="246"/>
      <c r="Q36" s="245"/>
      <c r="R36" s="246">
        <f t="shared" si="20"/>
        <v>1947.8049999999998</v>
      </c>
      <c r="S36" s="416">
        <f t="shared" si="21"/>
        <v>0.006890217973314905</v>
      </c>
      <c r="T36" s="247">
        <v>1260.8400000000001</v>
      </c>
      <c r="U36" s="245">
        <v>1377.396</v>
      </c>
      <c r="V36" s="246"/>
      <c r="W36" s="245"/>
      <c r="X36" s="246">
        <f t="shared" si="22"/>
        <v>2638.236</v>
      </c>
      <c r="Y36" s="244">
        <f t="shared" si="23"/>
        <v>-0.26170175829607356</v>
      </c>
    </row>
    <row r="37" spans="1:25" ht="19.5" customHeight="1">
      <c r="A37" s="250" t="s">
        <v>208</v>
      </c>
      <c r="B37" s="247">
        <v>0</v>
      </c>
      <c r="C37" s="245">
        <v>0</v>
      </c>
      <c r="D37" s="246">
        <v>0</v>
      </c>
      <c r="E37" s="293">
        <v>250.357</v>
      </c>
      <c r="F37" s="246">
        <f t="shared" si="16"/>
        <v>250.357</v>
      </c>
      <c r="G37" s="248">
        <f t="shared" si="17"/>
        <v>0.0057273895969858326</v>
      </c>
      <c r="H37" s="247"/>
      <c r="I37" s="245"/>
      <c r="J37" s="246"/>
      <c r="K37" s="245">
        <v>25.804</v>
      </c>
      <c r="L37" s="246">
        <f t="shared" si="18"/>
        <v>25.804</v>
      </c>
      <c r="M37" s="396">
        <f t="shared" si="19"/>
        <v>8.702255464269106</v>
      </c>
      <c r="N37" s="401"/>
      <c r="O37" s="245"/>
      <c r="P37" s="246"/>
      <c r="Q37" s="245">
        <v>931.822</v>
      </c>
      <c r="R37" s="246">
        <f t="shared" si="20"/>
        <v>931.822</v>
      </c>
      <c r="S37" s="416">
        <f t="shared" si="21"/>
        <v>0.003296252290311526</v>
      </c>
      <c r="T37" s="247"/>
      <c r="U37" s="245"/>
      <c r="V37" s="246"/>
      <c r="W37" s="245">
        <v>283.366</v>
      </c>
      <c r="X37" s="246">
        <f t="shared" si="22"/>
        <v>283.366</v>
      </c>
      <c r="Y37" s="244">
        <f t="shared" si="23"/>
        <v>2.2884043957284925</v>
      </c>
    </row>
    <row r="38" spans="1:25" ht="19.5" customHeight="1">
      <c r="A38" s="250" t="s">
        <v>207</v>
      </c>
      <c r="B38" s="247">
        <v>0</v>
      </c>
      <c r="C38" s="245">
        <v>214.37800000000001</v>
      </c>
      <c r="D38" s="246">
        <v>0</v>
      </c>
      <c r="E38" s="293">
        <v>0</v>
      </c>
      <c r="F38" s="246">
        <f t="shared" si="0"/>
        <v>214.37800000000001</v>
      </c>
      <c r="G38" s="248">
        <f t="shared" si="1"/>
        <v>0.00490430196488466</v>
      </c>
      <c r="H38" s="247"/>
      <c r="I38" s="245">
        <v>153.929</v>
      </c>
      <c r="J38" s="246"/>
      <c r="K38" s="245"/>
      <c r="L38" s="246">
        <f t="shared" si="2"/>
        <v>153.929</v>
      </c>
      <c r="M38" s="396">
        <f t="shared" si="3"/>
        <v>0.3927070272658175</v>
      </c>
      <c r="N38" s="401"/>
      <c r="O38" s="245">
        <v>1304.399</v>
      </c>
      <c r="P38" s="246"/>
      <c r="Q38" s="245"/>
      <c r="R38" s="246">
        <f t="shared" si="4"/>
        <v>1304.399</v>
      </c>
      <c r="S38" s="416">
        <f t="shared" si="5"/>
        <v>0.004614216225019439</v>
      </c>
      <c r="T38" s="247"/>
      <c r="U38" s="245">
        <v>1792.402</v>
      </c>
      <c r="V38" s="246"/>
      <c r="W38" s="245"/>
      <c r="X38" s="246">
        <f t="shared" si="6"/>
        <v>1792.402</v>
      </c>
      <c r="Y38" s="244">
        <f t="shared" si="7"/>
        <v>-0.27226202604103333</v>
      </c>
    </row>
    <row r="39" spans="1:25" ht="19.5" customHeight="1">
      <c r="A39" s="250" t="s">
        <v>209</v>
      </c>
      <c r="B39" s="247">
        <v>0</v>
      </c>
      <c r="C39" s="245">
        <v>152.106</v>
      </c>
      <c r="D39" s="246">
        <v>0</v>
      </c>
      <c r="E39" s="293">
        <v>0</v>
      </c>
      <c r="F39" s="246">
        <f t="shared" si="0"/>
        <v>152.106</v>
      </c>
      <c r="G39" s="248">
        <f t="shared" si="1"/>
        <v>0.0034797122590505838</v>
      </c>
      <c r="H39" s="247">
        <v>0</v>
      </c>
      <c r="I39" s="245">
        <v>403.26800000000003</v>
      </c>
      <c r="J39" s="246"/>
      <c r="K39" s="245"/>
      <c r="L39" s="246">
        <f t="shared" si="2"/>
        <v>403.26800000000003</v>
      </c>
      <c r="M39" s="396">
        <f t="shared" si="3"/>
        <v>-0.6228165884721824</v>
      </c>
      <c r="N39" s="401">
        <v>0</v>
      </c>
      <c r="O39" s="245">
        <v>1437.1399999999999</v>
      </c>
      <c r="P39" s="246"/>
      <c r="Q39" s="245"/>
      <c r="R39" s="246">
        <f t="shared" si="4"/>
        <v>1437.1399999999999</v>
      </c>
      <c r="S39" s="416">
        <f t="shared" si="5"/>
        <v>0.005083777820762234</v>
      </c>
      <c r="T39" s="247">
        <v>0</v>
      </c>
      <c r="U39" s="245">
        <v>1722.9659999999997</v>
      </c>
      <c r="V39" s="246"/>
      <c r="W39" s="245"/>
      <c r="X39" s="246">
        <f t="shared" si="6"/>
        <v>1722.9659999999997</v>
      </c>
      <c r="Y39" s="244">
        <f t="shared" si="7"/>
        <v>-0.1658918400014857</v>
      </c>
    </row>
    <row r="40" spans="1:25" ht="19.5" customHeight="1">
      <c r="A40" s="250" t="s">
        <v>211</v>
      </c>
      <c r="B40" s="247">
        <v>0</v>
      </c>
      <c r="C40" s="245">
        <v>0</v>
      </c>
      <c r="D40" s="246">
        <v>0</v>
      </c>
      <c r="E40" s="293">
        <v>134.40200000000002</v>
      </c>
      <c r="F40" s="246">
        <f t="shared" si="0"/>
        <v>134.40200000000002</v>
      </c>
      <c r="G40" s="248">
        <f t="shared" si="1"/>
        <v>0.003074699795148887</v>
      </c>
      <c r="H40" s="247"/>
      <c r="I40" s="245"/>
      <c r="J40" s="246">
        <v>77.559</v>
      </c>
      <c r="K40" s="245">
        <v>34.662</v>
      </c>
      <c r="L40" s="246">
        <f t="shared" si="2"/>
        <v>112.221</v>
      </c>
      <c r="M40" s="396">
        <f t="shared" si="3"/>
        <v>0.19765462792169042</v>
      </c>
      <c r="N40" s="401"/>
      <c r="O40" s="245"/>
      <c r="P40" s="246">
        <v>32.061</v>
      </c>
      <c r="Q40" s="245">
        <v>494.95</v>
      </c>
      <c r="R40" s="246">
        <f t="shared" si="4"/>
        <v>527.011</v>
      </c>
      <c r="S40" s="416">
        <f t="shared" si="5"/>
        <v>0.0018642629340897376</v>
      </c>
      <c r="T40" s="247"/>
      <c r="U40" s="245"/>
      <c r="V40" s="246">
        <v>77.559</v>
      </c>
      <c r="W40" s="245">
        <v>112.162</v>
      </c>
      <c r="X40" s="246">
        <f t="shared" si="6"/>
        <v>189.721</v>
      </c>
      <c r="Y40" s="244">
        <f t="shared" si="7"/>
        <v>1.7778211162707342</v>
      </c>
    </row>
    <row r="41" spans="1:25" ht="19.5" customHeight="1">
      <c r="A41" s="250" t="s">
        <v>199</v>
      </c>
      <c r="B41" s="247">
        <v>52.867</v>
      </c>
      <c r="C41" s="245">
        <v>52.163999999999994</v>
      </c>
      <c r="D41" s="246">
        <v>0</v>
      </c>
      <c r="E41" s="293">
        <v>0</v>
      </c>
      <c r="F41" s="246">
        <f>SUM(B41:E41)</f>
        <v>105.03099999999999</v>
      </c>
      <c r="G41" s="248">
        <f>F41/$F$9</f>
        <v>0.002402782653414999</v>
      </c>
      <c r="H41" s="247">
        <v>137.567</v>
      </c>
      <c r="I41" s="245">
        <v>60.728</v>
      </c>
      <c r="J41" s="246"/>
      <c r="K41" s="245"/>
      <c r="L41" s="246">
        <f>SUM(H41:K41)</f>
        <v>198.29500000000002</v>
      </c>
      <c r="M41" s="396">
        <f>IF(ISERROR(F41/L41-1),"         /0",(F41/L41-1))</f>
        <v>-0.47032955949469235</v>
      </c>
      <c r="N41" s="401">
        <v>368.568</v>
      </c>
      <c r="O41" s="245">
        <v>303.662</v>
      </c>
      <c r="P41" s="246"/>
      <c r="Q41" s="245"/>
      <c r="R41" s="246">
        <f>SUM(N41:Q41)</f>
        <v>672.23</v>
      </c>
      <c r="S41" s="416">
        <f>R41/$R$9</f>
        <v>0.002377964543782093</v>
      </c>
      <c r="T41" s="247">
        <v>585.941</v>
      </c>
      <c r="U41" s="245">
        <v>321.666</v>
      </c>
      <c r="V41" s="246"/>
      <c r="W41" s="245"/>
      <c r="X41" s="246">
        <f>SUM(T41:W41)</f>
        <v>907.607</v>
      </c>
      <c r="Y41" s="244">
        <f>IF(ISERROR(R41/X41-1),"         /0",IF(R41/X41&gt;5,"  *  ",(R41/X41-1)))</f>
        <v>-0.2593380174458768</v>
      </c>
    </row>
    <row r="42" spans="1:25" ht="19.5" customHeight="1">
      <c r="A42" s="250" t="s">
        <v>210</v>
      </c>
      <c r="B42" s="247">
        <v>0</v>
      </c>
      <c r="C42" s="245">
        <v>0</v>
      </c>
      <c r="D42" s="246">
        <v>0</v>
      </c>
      <c r="E42" s="293">
        <v>101.66100000000002</v>
      </c>
      <c r="F42" s="246">
        <f>SUM(B42:E42)</f>
        <v>101.66100000000002</v>
      </c>
      <c r="G42" s="248">
        <f>F42/$F$9</f>
        <v>0.0023256875334788994</v>
      </c>
      <c r="H42" s="247"/>
      <c r="I42" s="245"/>
      <c r="J42" s="246"/>
      <c r="K42" s="245">
        <v>386.82399999999996</v>
      </c>
      <c r="L42" s="246">
        <f>SUM(H42:K42)</f>
        <v>386.82399999999996</v>
      </c>
      <c r="M42" s="396">
        <f>IF(ISERROR(F42/L42-1),"         /0",(F42/L42-1))</f>
        <v>-0.7371905569457944</v>
      </c>
      <c r="N42" s="401"/>
      <c r="O42" s="245"/>
      <c r="P42" s="246">
        <v>90.348</v>
      </c>
      <c r="Q42" s="245">
        <v>664.7839999999999</v>
      </c>
      <c r="R42" s="246">
        <f>SUM(N42:Q42)</f>
        <v>755.1319999999998</v>
      </c>
      <c r="S42" s="416">
        <f>R42/$R$9</f>
        <v>0.00267122431589673</v>
      </c>
      <c r="T42" s="247"/>
      <c r="U42" s="245"/>
      <c r="V42" s="246"/>
      <c r="W42" s="245">
        <v>1443.5359999999996</v>
      </c>
      <c r="X42" s="246">
        <f>SUM(T42:W42)</f>
        <v>1443.5359999999996</v>
      </c>
      <c r="Y42" s="244">
        <f>IF(ISERROR(R42/X42-1),"         /0",IF(R42/X42&gt;5,"  *  ",(R42/X42-1)))</f>
        <v>-0.4768873100497667</v>
      </c>
    </row>
    <row r="43" spans="1:25" ht="19.5" customHeight="1">
      <c r="A43" s="250" t="s">
        <v>188</v>
      </c>
      <c r="B43" s="247">
        <v>37.241</v>
      </c>
      <c r="C43" s="245">
        <v>61.44</v>
      </c>
      <c r="D43" s="246">
        <v>0</v>
      </c>
      <c r="E43" s="293">
        <v>0</v>
      </c>
      <c r="F43" s="246">
        <f t="shared" si="0"/>
        <v>98.681</v>
      </c>
      <c r="G43" s="248">
        <f t="shared" si="1"/>
        <v>0.0022575144007164127</v>
      </c>
      <c r="H43" s="247">
        <v>66.337</v>
      </c>
      <c r="I43" s="245">
        <v>42.11000000000001</v>
      </c>
      <c r="J43" s="246"/>
      <c r="K43" s="245"/>
      <c r="L43" s="246">
        <f t="shared" si="2"/>
        <v>108.447</v>
      </c>
      <c r="M43" s="396">
        <f t="shared" si="3"/>
        <v>-0.09005320571339004</v>
      </c>
      <c r="N43" s="401">
        <v>305.053</v>
      </c>
      <c r="O43" s="245">
        <v>234.849</v>
      </c>
      <c r="P43" s="246"/>
      <c r="Q43" s="245"/>
      <c r="R43" s="246">
        <f t="shared" si="4"/>
        <v>539.902</v>
      </c>
      <c r="S43" s="416">
        <f t="shared" si="5"/>
        <v>0.0019098639053851205</v>
      </c>
      <c r="T43" s="247">
        <v>390.15900000000005</v>
      </c>
      <c r="U43" s="245">
        <v>240.03</v>
      </c>
      <c r="V43" s="246"/>
      <c r="W43" s="245"/>
      <c r="X43" s="246">
        <f t="shared" si="6"/>
        <v>630.1890000000001</v>
      </c>
      <c r="Y43" s="244">
        <f t="shared" si="7"/>
        <v>-0.1432697174974492</v>
      </c>
    </row>
    <row r="44" spans="1:25" ht="19.5" customHeight="1" thickBot="1">
      <c r="A44" s="250" t="s">
        <v>174</v>
      </c>
      <c r="B44" s="247">
        <v>47.714000000000006</v>
      </c>
      <c r="C44" s="245">
        <v>19.722</v>
      </c>
      <c r="D44" s="246">
        <v>18.11</v>
      </c>
      <c r="E44" s="293">
        <v>1.17</v>
      </c>
      <c r="F44" s="246">
        <f>SUM(B44:E44)</f>
        <v>86.71600000000001</v>
      </c>
      <c r="G44" s="248">
        <f>F44/$F$9</f>
        <v>0.0019837924096079737</v>
      </c>
      <c r="H44" s="247">
        <v>104.64500000000001</v>
      </c>
      <c r="I44" s="245">
        <v>197.19400000000002</v>
      </c>
      <c r="J44" s="246">
        <v>0</v>
      </c>
      <c r="K44" s="245">
        <v>0.014</v>
      </c>
      <c r="L44" s="246">
        <f>SUM(H44:K44)</f>
        <v>301.85300000000007</v>
      </c>
      <c r="M44" s="396">
        <f>IF(ISERROR(F44/L44-1),"         /0",(F44/L44-1))</f>
        <v>-0.7127210927173161</v>
      </c>
      <c r="N44" s="401">
        <v>379.854</v>
      </c>
      <c r="O44" s="245">
        <v>336.134</v>
      </c>
      <c r="P44" s="246">
        <v>199.55900000000003</v>
      </c>
      <c r="Q44" s="245">
        <v>19.905000000000005</v>
      </c>
      <c r="R44" s="246">
        <f>SUM(N44:Q44)</f>
        <v>935.452</v>
      </c>
      <c r="S44" s="416">
        <f>R44/$R$9</f>
        <v>0.003309093150276016</v>
      </c>
      <c r="T44" s="247">
        <v>526.118</v>
      </c>
      <c r="U44" s="245">
        <v>1005.405</v>
      </c>
      <c r="V44" s="246">
        <v>0.192</v>
      </c>
      <c r="W44" s="245">
        <v>0.061</v>
      </c>
      <c r="X44" s="246">
        <f>SUM(T44:W44)</f>
        <v>1531.776</v>
      </c>
      <c r="Y44" s="244">
        <f>IF(ISERROR(R44/X44-1),"         /0",IF(R44/X44&gt;5,"  *  ",(R44/X44-1)))</f>
        <v>-0.38930235230216437</v>
      </c>
    </row>
    <row r="45" spans="1:25" s="236" customFormat="1" ht="19.5" customHeight="1">
      <c r="A45" s="243" t="s">
        <v>59</v>
      </c>
      <c r="B45" s="240">
        <f>SUM(B46:B52)</f>
        <v>1993.3960000000002</v>
      </c>
      <c r="C45" s="239">
        <f>SUM(C46:C52)</f>
        <v>1680.977</v>
      </c>
      <c r="D45" s="238">
        <f>SUM(D46:D52)</f>
        <v>0</v>
      </c>
      <c r="E45" s="239">
        <f>SUM(E46:E52)</f>
        <v>0</v>
      </c>
      <c r="F45" s="238">
        <f aca="true" t="shared" si="24" ref="F45:F67">SUM(B45:E45)</f>
        <v>3674.3730000000005</v>
      </c>
      <c r="G45" s="241">
        <f aca="true" t="shared" si="25" ref="G45:G67">F45/$F$9</f>
        <v>0.08405822763352183</v>
      </c>
      <c r="H45" s="240">
        <f>SUM(H46:H52)</f>
        <v>2869.2619999999997</v>
      </c>
      <c r="I45" s="239">
        <f>SUM(I46:I52)</f>
        <v>1446.761</v>
      </c>
      <c r="J45" s="238">
        <f>SUM(J46:J52)</f>
        <v>132.872</v>
      </c>
      <c r="K45" s="239">
        <f>SUM(K46:K52)</f>
        <v>3.679</v>
      </c>
      <c r="L45" s="238">
        <f aca="true" t="shared" si="26" ref="L45:L71">SUM(H45:K45)</f>
        <v>4452.574</v>
      </c>
      <c r="M45" s="394">
        <f t="shared" si="3"/>
        <v>-0.1747755343313776</v>
      </c>
      <c r="N45" s="399">
        <f>SUM(N46:N52)</f>
        <v>11455.957</v>
      </c>
      <c r="O45" s="239">
        <f>SUM(O46:O52)</f>
        <v>8507.731</v>
      </c>
      <c r="P45" s="238">
        <f>SUM(P46:P52)</f>
        <v>1451.2810000000002</v>
      </c>
      <c r="Q45" s="239">
        <f>SUM(Q46:Q52)</f>
        <v>283.258</v>
      </c>
      <c r="R45" s="238">
        <f aca="true" t="shared" si="27" ref="R45:R67">SUM(N45:Q45)</f>
        <v>21698.227000000003</v>
      </c>
      <c r="S45" s="414">
        <f aca="true" t="shared" si="28" ref="S45:S67">R45/$R$9</f>
        <v>0.07675589376989318</v>
      </c>
      <c r="T45" s="240">
        <f>SUM(T46:T52)</f>
        <v>16839.814999999995</v>
      </c>
      <c r="U45" s="239">
        <f>SUM(U46:U52)</f>
        <v>7838.647</v>
      </c>
      <c r="V45" s="238">
        <f>SUM(V46:V52)</f>
        <v>285.784</v>
      </c>
      <c r="W45" s="239">
        <f>SUM(W46:W52)</f>
        <v>157.451</v>
      </c>
      <c r="X45" s="238">
        <f aca="true" t="shared" si="29" ref="X45:X67">SUM(T45:W45)</f>
        <v>25121.696999999996</v>
      </c>
      <c r="Y45" s="237">
        <f aca="true" t="shared" si="30" ref="Y45:Y67">IF(ISERROR(R45/X45-1),"         /0",IF(R45/X45&gt;5,"  *  ",(R45/X45-1)))</f>
        <v>-0.13627542757163236</v>
      </c>
    </row>
    <row r="46" spans="1:25" ht="19.5" customHeight="1">
      <c r="A46" s="250" t="s">
        <v>209</v>
      </c>
      <c r="B46" s="247">
        <v>1247.1860000000001</v>
      </c>
      <c r="C46" s="245">
        <v>0</v>
      </c>
      <c r="D46" s="246">
        <v>0</v>
      </c>
      <c r="E46" s="245">
        <v>0</v>
      </c>
      <c r="F46" s="246">
        <f t="shared" si="24"/>
        <v>1247.1860000000001</v>
      </c>
      <c r="G46" s="248">
        <f t="shared" si="25"/>
        <v>0.028531737166951086</v>
      </c>
      <c r="H46" s="247">
        <v>1287.416</v>
      </c>
      <c r="I46" s="245"/>
      <c r="J46" s="246"/>
      <c r="K46" s="245"/>
      <c r="L46" s="246">
        <f t="shared" si="26"/>
        <v>1287.416</v>
      </c>
      <c r="M46" s="396">
        <f t="shared" si="3"/>
        <v>-0.031248640688013696</v>
      </c>
      <c r="N46" s="401">
        <v>7212.406999999998</v>
      </c>
      <c r="O46" s="245">
        <v>161.255</v>
      </c>
      <c r="P46" s="246"/>
      <c r="Q46" s="245"/>
      <c r="R46" s="246">
        <f t="shared" si="27"/>
        <v>7373.661999999998</v>
      </c>
      <c r="S46" s="416">
        <f t="shared" si="28"/>
        <v>0.026083790955228642</v>
      </c>
      <c r="T46" s="247">
        <v>7612.1979999999985</v>
      </c>
      <c r="U46" s="245">
        <v>48.34</v>
      </c>
      <c r="V46" s="246"/>
      <c r="W46" s="245"/>
      <c r="X46" s="229">
        <f t="shared" si="29"/>
        <v>7660.537999999999</v>
      </c>
      <c r="Y46" s="244">
        <f t="shared" si="30"/>
        <v>-0.03744854473667514</v>
      </c>
    </row>
    <row r="47" spans="1:25" ht="19.5" customHeight="1">
      <c r="A47" s="250" t="s">
        <v>160</v>
      </c>
      <c r="B47" s="247">
        <v>55.439</v>
      </c>
      <c r="C47" s="245">
        <v>552.018</v>
      </c>
      <c r="D47" s="246">
        <v>0</v>
      </c>
      <c r="E47" s="245">
        <v>0</v>
      </c>
      <c r="F47" s="246">
        <f t="shared" si="24"/>
        <v>607.457</v>
      </c>
      <c r="G47" s="248">
        <f t="shared" si="25"/>
        <v>0.01389672708338981</v>
      </c>
      <c r="H47" s="247">
        <v>109.83900000000001</v>
      </c>
      <c r="I47" s="245">
        <v>416.208</v>
      </c>
      <c r="J47" s="246">
        <v>0</v>
      </c>
      <c r="K47" s="245"/>
      <c r="L47" s="246">
        <f t="shared" si="26"/>
        <v>526.047</v>
      </c>
      <c r="M47" s="396">
        <f t="shared" si="3"/>
        <v>0.15475803492843787</v>
      </c>
      <c r="N47" s="401">
        <v>357.82199999999995</v>
      </c>
      <c r="O47" s="245">
        <v>2584.6019999999994</v>
      </c>
      <c r="P47" s="246">
        <v>0</v>
      </c>
      <c r="Q47" s="245">
        <v>0</v>
      </c>
      <c r="R47" s="246">
        <f t="shared" si="27"/>
        <v>2942.4239999999995</v>
      </c>
      <c r="S47" s="416">
        <f t="shared" si="28"/>
        <v>0.01040861006615813</v>
      </c>
      <c r="T47" s="247">
        <v>554.03</v>
      </c>
      <c r="U47" s="245">
        <v>1992.1180000000002</v>
      </c>
      <c r="V47" s="246">
        <v>0</v>
      </c>
      <c r="W47" s="245"/>
      <c r="X47" s="229">
        <f t="shared" si="29"/>
        <v>2546.148</v>
      </c>
      <c r="Y47" s="244">
        <f t="shared" si="30"/>
        <v>0.1556374570527712</v>
      </c>
    </row>
    <row r="48" spans="1:25" ht="19.5" customHeight="1">
      <c r="A48" s="250" t="s">
        <v>214</v>
      </c>
      <c r="B48" s="247">
        <v>355.019</v>
      </c>
      <c r="C48" s="245">
        <v>189.767</v>
      </c>
      <c r="D48" s="246">
        <v>0</v>
      </c>
      <c r="E48" s="245">
        <v>0</v>
      </c>
      <c r="F48" s="246">
        <f t="shared" si="24"/>
        <v>544.7860000000001</v>
      </c>
      <c r="G48" s="248">
        <f t="shared" si="25"/>
        <v>0.012463009498370424</v>
      </c>
      <c r="H48" s="247">
        <v>256.102</v>
      </c>
      <c r="I48" s="245">
        <v>147.445</v>
      </c>
      <c r="J48" s="246"/>
      <c r="K48" s="245"/>
      <c r="L48" s="246">
        <f t="shared" si="26"/>
        <v>403.54699999999997</v>
      </c>
      <c r="M48" s="396">
        <f t="shared" si="3"/>
        <v>0.3499939288360465</v>
      </c>
      <c r="N48" s="401">
        <v>1697.7549999999999</v>
      </c>
      <c r="O48" s="245">
        <v>869.318</v>
      </c>
      <c r="P48" s="246">
        <v>100.69</v>
      </c>
      <c r="Q48" s="245">
        <v>11.317</v>
      </c>
      <c r="R48" s="246">
        <f t="shared" si="27"/>
        <v>2679.08</v>
      </c>
      <c r="S48" s="416">
        <f t="shared" si="28"/>
        <v>0.009477049893571737</v>
      </c>
      <c r="T48" s="247">
        <v>1894.6349999999998</v>
      </c>
      <c r="U48" s="245">
        <v>905.5350000000001</v>
      </c>
      <c r="V48" s="246">
        <v>152.362</v>
      </c>
      <c r="W48" s="245">
        <v>12.477</v>
      </c>
      <c r="X48" s="229">
        <f t="shared" si="29"/>
        <v>2965.009</v>
      </c>
      <c r="Y48" s="244">
        <f t="shared" si="30"/>
        <v>-0.09643444589881522</v>
      </c>
    </row>
    <row r="49" spans="1:25" ht="19.5" customHeight="1">
      <c r="A49" s="250" t="s">
        <v>192</v>
      </c>
      <c r="B49" s="247">
        <v>177.755</v>
      </c>
      <c r="C49" s="245">
        <v>360.426</v>
      </c>
      <c r="D49" s="246">
        <v>0</v>
      </c>
      <c r="E49" s="245">
        <v>0</v>
      </c>
      <c r="F49" s="246">
        <f t="shared" si="24"/>
        <v>538.181</v>
      </c>
      <c r="G49" s="248">
        <f t="shared" si="25"/>
        <v>0.012311907638673705</v>
      </c>
      <c r="H49" s="247">
        <v>193.696</v>
      </c>
      <c r="I49" s="245">
        <v>438.299</v>
      </c>
      <c r="J49" s="246"/>
      <c r="K49" s="245"/>
      <c r="L49" s="246">
        <f t="shared" si="26"/>
        <v>631.995</v>
      </c>
      <c r="M49" s="396">
        <f t="shared" si="3"/>
        <v>-0.14844104779309952</v>
      </c>
      <c r="N49" s="401">
        <v>1174.537</v>
      </c>
      <c r="O49" s="245">
        <v>2062.973</v>
      </c>
      <c r="P49" s="246"/>
      <c r="Q49" s="245"/>
      <c r="R49" s="246">
        <f t="shared" si="27"/>
        <v>3237.51</v>
      </c>
      <c r="S49" s="416">
        <f t="shared" si="28"/>
        <v>0.011452455246180568</v>
      </c>
      <c r="T49" s="247">
        <v>1184.3629999999998</v>
      </c>
      <c r="U49" s="245">
        <v>2593.489</v>
      </c>
      <c r="V49" s="246"/>
      <c r="W49" s="245"/>
      <c r="X49" s="229">
        <f t="shared" si="29"/>
        <v>3777.852</v>
      </c>
      <c r="Y49" s="244">
        <f t="shared" si="30"/>
        <v>-0.14302889578522393</v>
      </c>
    </row>
    <row r="50" spans="1:25" ht="19.5" customHeight="1">
      <c r="A50" s="250" t="s">
        <v>194</v>
      </c>
      <c r="B50" s="247">
        <v>110.906</v>
      </c>
      <c r="C50" s="245">
        <v>342.574</v>
      </c>
      <c r="D50" s="246">
        <v>0</v>
      </c>
      <c r="E50" s="245">
        <v>0</v>
      </c>
      <c r="F50" s="246">
        <f>SUM(B50:E50)</f>
        <v>453.48</v>
      </c>
      <c r="G50" s="248">
        <f>F50/$F$9</f>
        <v>0.010374212162796069</v>
      </c>
      <c r="H50" s="247">
        <v>29.127</v>
      </c>
      <c r="I50" s="245">
        <v>183.602</v>
      </c>
      <c r="J50" s="246"/>
      <c r="K50" s="245"/>
      <c r="L50" s="246">
        <f>SUM(H50:K50)</f>
        <v>212.729</v>
      </c>
      <c r="M50" s="396">
        <f>IF(ISERROR(F50/L50-1),"         /0",(F50/L50-1))</f>
        <v>1.1317262808549846</v>
      </c>
      <c r="N50" s="401">
        <v>553.287</v>
      </c>
      <c r="O50" s="245">
        <v>1614.0520000000001</v>
      </c>
      <c r="P50" s="246"/>
      <c r="Q50" s="245"/>
      <c r="R50" s="246">
        <f>SUM(N50:Q50)</f>
        <v>2167.339</v>
      </c>
      <c r="S50" s="416">
        <f>R50/$R$9</f>
        <v>0.007666803469580556</v>
      </c>
      <c r="T50" s="247">
        <v>235.43900000000002</v>
      </c>
      <c r="U50" s="245">
        <v>1009.3259999999999</v>
      </c>
      <c r="V50" s="246"/>
      <c r="W50" s="245"/>
      <c r="X50" s="229">
        <f>SUM(T50:W50)</f>
        <v>1244.7649999999999</v>
      </c>
      <c r="Y50" s="244">
        <f>IF(ISERROR(R50/X50-1),"         /0",IF(R50/X50&gt;5,"  *  ",(R50/X50-1)))</f>
        <v>0.741163191445775</v>
      </c>
    </row>
    <row r="51" spans="1:25" ht="19.5" customHeight="1">
      <c r="A51" s="250" t="s">
        <v>195</v>
      </c>
      <c r="B51" s="247">
        <v>0.29</v>
      </c>
      <c r="C51" s="245">
        <v>236.19199999999998</v>
      </c>
      <c r="D51" s="246">
        <v>0</v>
      </c>
      <c r="E51" s="245">
        <v>0</v>
      </c>
      <c r="F51" s="246">
        <f>SUM(B51:E51)</f>
        <v>236.48199999999997</v>
      </c>
      <c r="G51" s="248">
        <f>F51/$F$9</f>
        <v>0.005409972745616873</v>
      </c>
      <c r="H51" s="247">
        <v>9.245</v>
      </c>
      <c r="I51" s="245">
        <v>216.29100000000003</v>
      </c>
      <c r="J51" s="246"/>
      <c r="K51" s="245"/>
      <c r="L51" s="246">
        <f>SUM(H51:K51)</f>
        <v>225.53600000000003</v>
      </c>
      <c r="M51" s="396">
        <f>IF(ISERROR(F51/L51-1),"         /0",(F51/L51-1))</f>
        <v>0.04853327185017009</v>
      </c>
      <c r="N51" s="401">
        <v>34.441</v>
      </c>
      <c r="O51" s="245">
        <v>1215.531</v>
      </c>
      <c r="P51" s="246"/>
      <c r="Q51" s="245"/>
      <c r="R51" s="246">
        <f>SUM(N51:Q51)</f>
        <v>1249.972</v>
      </c>
      <c r="S51" s="416">
        <f>R51/$R$9</f>
        <v>0.004421684686372804</v>
      </c>
      <c r="T51" s="247">
        <v>56.00599999999999</v>
      </c>
      <c r="U51" s="245">
        <v>1220.931</v>
      </c>
      <c r="V51" s="246"/>
      <c r="W51" s="245"/>
      <c r="X51" s="229">
        <f>SUM(T51:W51)</f>
        <v>1276.9370000000001</v>
      </c>
      <c r="Y51" s="244">
        <f>IF(ISERROR(R51/X51-1),"         /0",IF(R51/X51&gt;5,"  *  ",(R51/X51-1)))</f>
        <v>-0.021116938423743847</v>
      </c>
    </row>
    <row r="52" spans="1:25" ht="19.5" customHeight="1" thickBot="1">
      <c r="A52" s="250" t="s">
        <v>174</v>
      </c>
      <c r="B52" s="247">
        <v>46.801</v>
      </c>
      <c r="C52" s="245">
        <v>0</v>
      </c>
      <c r="D52" s="246">
        <v>0</v>
      </c>
      <c r="E52" s="245">
        <v>0</v>
      </c>
      <c r="F52" s="246">
        <f t="shared" si="24"/>
        <v>46.801</v>
      </c>
      <c r="G52" s="248">
        <f t="shared" si="25"/>
        <v>0.0010706613377238661</v>
      </c>
      <c r="H52" s="247">
        <v>983.837</v>
      </c>
      <c r="I52" s="245">
        <v>44.916</v>
      </c>
      <c r="J52" s="246">
        <v>132.872</v>
      </c>
      <c r="K52" s="245">
        <v>3.679</v>
      </c>
      <c r="L52" s="246">
        <f t="shared" si="26"/>
        <v>1165.304</v>
      </c>
      <c r="M52" s="396">
        <f t="shared" si="3"/>
        <v>-0.9598379478659645</v>
      </c>
      <c r="N52" s="401">
        <v>425.70799999999997</v>
      </c>
      <c r="O52" s="245">
        <v>0</v>
      </c>
      <c r="P52" s="246">
        <v>1350.5910000000001</v>
      </c>
      <c r="Q52" s="245">
        <v>271.941</v>
      </c>
      <c r="R52" s="246">
        <f t="shared" si="27"/>
        <v>2048.24</v>
      </c>
      <c r="S52" s="416">
        <f t="shared" si="28"/>
        <v>0.007245499452800727</v>
      </c>
      <c r="T52" s="247">
        <v>5303.144</v>
      </c>
      <c r="U52" s="245">
        <v>68.90799999999999</v>
      </c>
      <c r="V52" s="246">
        <v>133.42200000000003</v>
      </c>
      <c r="W52" s="245">
        <v>144.974</v>
      </c>
      <c r="X52" s="229">
        <f t="shared" si="29"/>
        <v>5650.448</v>
      </c>
      <c r="Y52" s="244">
        <f t="shared" si="30"/>
        <v>-0.6375083887153727</v>
      </c>
    </row>
    <row r="53" spans="1:25" s="236" customFormat="1" ht="19.5" customHeight="1">
      <c r="A53" s="243" t="s">
        <v>58</v>
      </c>
      <c r="B53" s="240">
        <f>SUM(B54:B65)</f>
        <v>2114.9629999999997</v>
      </c>
      <c r="C53" s="239">
        <f>SUM(C54:C65)</f>
        <v>1979.7410000000002</v>
      </c>
      <c r="D53" s="238">
        <f>SUM(D54:D65)</f>
        <v>41.010999999999996</v>
      </c>
      <c r="E53" s="239">
        <f>SUM(E54:E65)</f>
        <v>2.426</v>
      </c>
      <c r="F53" s="238">
        <f t="shared" si="24"/>
        <v>4138.1410000000005</v>
      </c>
      <c r="G53" s="241">
        <f t="shared" si="25"/>
        <v>0.0946677972425798</v>
      </c>
      <c r="H53" s="240">
        <f>SUM(H54:H65)</f>
        <v>2042.1460000000002</v>
      </c>
      <c r="I53" s="239">
        <f>SUM(I54:I65)</f>
        <v>1550.6469999999997</v>
      </c>
      <c r="J53" s="238">
        <f>SUM(J54:J65)</f>
        <v>1.328</v>
      </c>
      <c r="K53" s="239">
        <f>SUM(K54:K65)</f>
        <v>91.221</v>
      </c>
      <c r="L53" s="238">
        <f t="shared" si="26"/>
        <v>3685.3419999999996</v>
      </c>
      <c r="M53" s="394">
        <f>IF(ISERROR(F53/L53-1),"         /0",(F53/L53-1))</f>
        <v>0.12286485216297449</v>
      </c>
      <c r="N53" s="399">
        <f>SUM(N54:N65)</f>
        <v>13995.688</v>
      </c>
      <c r="O53" s="239">
        <f>SUM(O54:O65)</f>
        <v>11705.603000000001</v>
      </c>
      <c r="P53" s="238">
        <f>SUM(P54:P65)</f>
        <v>81.08099999999999</v>
      </c>
      <c r="Q53" s="239">
        <f>SUM(Q54:Q65)</f>
        <v>230.18699999999995</v>
      </c>
      <c r="R53" s="238">
        <f t="shared" si="27"/>
        <v>26012.559</v>
      </c>
      <c r="S53" s="414">
        <f t="shared" si="28"/>
        <v>0.09201752821956737</v>
      </c>
      <c r="T53" s="240">
        <f>SUM(T54:T65)</f>
        <v>15050.532000000001</v>
      </c>
      <c r="U53" s="239">
        <f>SUM(U54:U65)</f>
        <v>10490.974</v>
      </c>
      <c r="V53" s="238">
        <f>SUM(V54:V65)</f>
        <v>8.085999999999999</v>
      </c>
      <c r="W53" s="239">
        <f>SUM(W54:W65)</f>
        <v>553.653</v>
      </c>
      <c r="X53" s="238">
        <f t="shared" si="29"/>
        <v>26103.245</v>
      </c>
      <c r="Y53" s="237">
        <f t="shared" si="30"/>
        <v>-0.003474127450437625</v>
      </c>
    </row>
    <row r="54" spans="1:25" s="220" customFormat="1" ht="19.5" customHeight="1">
      <c r="A54" s="235" t="s">
        <v>176</v>
      </c>
      <c r="B54" s="233">
        <v>428.146</v>
      </c>
      <c r="C54" s="230">
        <v>458.375</v>
      </c>
      <c r="D54" s="229">
        <v>0</v>
      </c>
      <c r="E54" s="230">
        <v>0</v>
      </c>
      <c r="F54" s="229">
        <f t="shared" si="24"/>
        <v>886.521</v>
      </c>
      <c r="G54" s="232">
        <f t="shared" si="25"/>
        <v>0.020280843567024198</v>
      </c>
      <c r="H54" s="233">
        <v>42.997</v>
      </c>
      <c r="I54" s="230">
        <v>63.953</v>
      </c>
      <c r="J54" s="229"/>
      <c r="K54" s="230"/>
      <c r="L54" s="229">
        <f t="shared" si="26"/>
        <v>106.95</v>
      </c>
      <c r="M54" s="395">
        <f>IF(ISERROR(F54/L54-1),"         /0",(F54/L54-1))</f>
        <v>7.289116409537167</v>
      </c>
      <c r="N54" s="400">
        <v>1692.3779999999997</v>
      </c>
      <c r="O54" s="230">
        <v>1605.824</v>
      </c>
      <c r="P54" s="229"/>
      <c r="Q54" s="230"/>
      <c r="R54" s="229">
        <f t="shared" si="27"/>
        <v>3298.2019999999998</v>
      </c>
      <c r="S54" s="415">
        <f t="shared" si="28"/>
        <v>0.011667148764903656</v>
      </c>
      <c r="T54" s="233">
        <v>955.004</v>
      </c>
      <c r="U54" s="230">
        <v>1071.806</v>
      </c>
      <c r="V54" s="229"/>
      <c r="W54" s="230"/>
      <c r="X54" s="229">
        <f t="shared" si="29"/>
        <v>2026.81</v>
      </c>
      <c r="Y54" s="228">
        <f t="shared" si="30"/>
        <v>0.6272872148844735</v>
      </c>
    </row>
    <row r="55" spans="1:25" s="220" customFormat="1" ht="19.5" customHeight="1">
      <c r="A55" s="235" t="s">
        <v>179</v>
      </c>
      <c r="B55" s="233">
        <v>418.06899999999996</v>
      </c>
      <c r="C55" s="230">
        <v>413.932</v>
      </c>
      <c r="D55" s="229">
        <v>0</v>
      </c>
      <c r="E55" s="230">
        <v>0</v>
      </c>
      <c r="F55" s="229">
        <f t="shared" si="24"/>
        <v>832.001</v>
      </c>
      <c r="G55" s="232">
        <f t="shared" si="25"/>
        <v>0.01903359551393334</v>
      </c>
      <c r="H55" s="233">
        <v>424.46400000000006</v>
      </c>
      <c r="I55" s="230">
        <v>424.474</v>
      </c>
      <c r="J55" s="229"/>
      <c r="K55" s="230"/>
      <c r="L55" s="229">
        <f t="shared" si="26"/>
        <v>848.9380000000001</v>
      </c>
      <c r="M55" s="395">
        <f>IF(ISERROR(F55/L55-1),"         /0",(F55/L55-1))</f>
        <v>-0.019950809128581937</v>
      </c>
      <c r="N55" s="400">
        <v>2251.2119999999995</v>
      </c>
      <c r="O55" s="230">
        <v>2295.7729999999997</v>
      </c>
      <c r="P55" s="229"/>
      <c r="Q55" s="230"/>
      <c r="R55" s="229">
        <f t="shared" si="27"/>
        <v>4546.984999999999</v>
      </c>
      <c r="S55" s="415">
        <f t="shared" si="28"/>
        <v>0.016084627450588362</v>
      </c>
      <c r="T55" s="233">
        <v>2791.373</v>
      </c>
      <c r="U55" s="230">
        <v>2451.403</v>
      </c>
      <c r="V55" s="229"/>
      <c r="W55" s="230"/>
      <c r="X55" s="229">
        <f t="shared" si="29"/>
        <v>5242.776</v>
      </c>
      <c r="Y55" s="228">
        <f t="shared" si="30"/>
        <v>-0.132714233833374</v>
      </c>
    </row>
    <row r="56" spans="1:25" s="220" customFormat="1" ht="19.5" customHeight="1">
      <c r="A56" s="235" t="s">
        <v>175</v>
      </c>
      <c r="B56" s="233">
        <v>293.825</v>
      </c>
      <c r="C56" s="230">
        <v>217.16</v>
      </c>
      <c r="D56" s="229">
        <v>0</v>
      </c>
      <c r="E56" s="230">
        <v>0</v>
      </c>
      <c r="F56" s="229">
        <f>SUM(B56:E56)</f>
        <v>510.985</v>
      </c>
      <c r="G56" s="232">
        <f>F56/$F$9</f>
        <v>0.011689747733100355</v>
      </c>
      <c r="H56" s="233">
        <v>342.526</v>
      </c>
      <c r="I56" s="230">
        <v>441.198</v>
      </c>
      <c r="J56" s="229"/>
      <c r="K56" s="230"/>
      <c r="L56" s="229">
        <f>SUM(H56:K56)</f>
        <v>783.7239999999999</v>
      </c>
      <c r="M56" s="395">
        <f>IF(ISERROR(F56/L56-1),"         /0",(F56/L56-1))</f>
        <v>-0.3480038891242324</v>
      </c>
      <c r="N56" s="400">
        <v>1794.671</v>
      </c>
      <c r="O56" s="230">
        <v>1428.6740000000002</v>
      </c>
      <c r="P56" s="229"/>
      <c r="Q56" s="230"/>
      <c r="R56" s="229">
        <f t="shared" si="27"/>
        <v>3223.3450000000003</v>
      </c>
      <c r="S56" s="415">
        <f>R56/$R$9</f>
        <v>0.011402347592903159</v>
      </c>
      <c r="T56" s="233">
        <v>2703.492</v>
      </c>
      <c r="U56" s="230">
        <v>2756.6650000000004</v>
      </c>
      <c r="V56" s="229"/>
      <c r="W56" s="230"/>
      <c r="X56" s="229">
        <f>SUM(T56:W56)</f>
        <v>5460.157000000001</v>
      </c>
      <c r="Y56" s="228">
        <f>IF(ISERROR(R56/X56-1),"         /0",IF(R56/X56&gt;5,"  *  ",(R56/X56-1)))</f>
        <v>-0.40966074785029083</v>
      </c>
    </row>
    <row r="57" spans="1:25" s="220" customFormat="1" ht="19.5" customHeight="1">
      <c r="A57" s="235" t="s">
        <v>212</v>
      </c>
      <c r="B57" s="233">
        <v>253.39499999999998</v>
      </c>
      <c r="C57" s="230">
        <v>240.977</v>
      </c>
      <c r="D57" s="229">
        <v>0</v>
      </c>
      <c r="E57" s="230">
        <v>0</v>
      </c>
      <c r="F57" s="229">
        <f>SUM(B57:E57)</f>
        <v>494.37199999999996</v>
      </c>
      <c r="G57" s="232">
        <f>F57/$F$9</f>
        <v>0.011309693956394588</v>
      </c>
      <c r="H57" s="233"/>
      <c r="I57" s="230"/>
      <c r="J57" s="229"/>
      <c r="K57" s="230"/>
      <c r="L57" s="229">
        <f>SUM(H57:K57)</f>
        <v>0</v>
      </c>
      <c r="M57" s="395" t="str">
        <f>IF(ISERROR(F57/L57-1),"         /0",(F57/L57-1))</f>
        <v>         /0</v>
      </c>
      <c r="N57" s="400">
        <v>2369.426</v>
      </c>
      <c r="O57" s="230">
        <v>1873.363</v>
      </c>
      <c r="P57" s="229"/>
      <c r="Q57" s="230"/>
      <c r="R57" s="229">
        <f>SUM(N57:Q57)</f>
        <v>4242.789</v>
      </c>
      <c r="S57" s="415">
        <f>R57/$R$9</f>
        <v>0.015008556310710144</v>
      </c>
      <c r="T57" s="233">
        <v>1098.693</v>
      </c>
      <c r="U57" s="230">
        <v>564.124</v>
      </c>
      <c r="V57" s="229"/>
      <c r="W57" s="230"/>
      <c r="X57" s="229">
        <f>SUM(T57:W57)</f>
        <v>1662.817</v>
      </c>
      <c r="Y57" s="228">
        <f>IF(ISERROR(R57/X57-1),"         /0",IF(R57/X57&gt;5,"  *  ",(R57/X57-1)))</f>
        <v>1.5515670094784935</v>
      </c>
    </row>
    <row r="58" spans="1:25" s="220" customFormat="1" ht="19.5" customHeight="1">
      <c r="A58" s="235" t="s">
        <v>163</v>
      </c>
      <c r="B58" s="233">
        <v>223.23</v>
      </c>
      <c r="C58" s="230">
        <v>136.783</v>
      </c>
      <c r="D58" s="229">
        <v>0</v>
      </c>
      <c r="E58" s="230">
        <v>0</v>
      </c>
      <c r="F58" s="229">
        <f>SUM(B58:E58)</f>
        <v>360.013</v>
      </c>
      <c r="G58" s="232">
        <f>F58/$F$9</f>
        <v>0.008235977867523817</v>
      </c>
      <c r="H58" s="233">
        <v>283.166</v>
      </c>
      <c r="I58" s="230">
        <v>157.71300000000002</v>
      </c>
      <c r="J58" s="229">
        <v>0.125</v>
      </c>
      <c r="K58" s="230">
        <v>0.125</v>
      </c>
      <c r="L58" s="229">
        <f>SUM(H58:K58)</f>
        <v>441.129</v>
      </c>
      <c r="M58" s="395">
        <f>IF(ISERROR(F58/L58-1),"         /0",(F58/L58-1))</f>
        <v>-0.18388271911391008</v>
      </c>
      <c r="N58" s="400">
        <v>1768.7659999999996</v>
      </c>
      <c r="O58" s="230">
        <v>1026.9479999999999</v>
      </c>
      <c r="P58" s="229">
        <v>0</v>
      </c>
      <c r="Q58" s="230">
        <v>0</v>
      </c>
      <c r="R58" s="229">
        <f>SUM(N58:Q58)</f>
        <v>2795.7139999999995</v>
      </c>
      <c r="S58" s="415">
        <f>R58/$R$9</f>
        <v>0.009889634152827467</v>
      </c>
      <c r="T58" s="233">
        <v>1670.1509999999998</v>
      </c>
      <c r="U58" s="230">
        <v>917.3219999999999</v>
      </c>
      <c r="V58" s="229">
        <v>2.234</v>
      </c>
      <c r="W58" s="230">
        <v>2.645</v>
      </c>
      <c r="X58" s="229">
        <f>SUM(T58:W58)</f>
        <v>2592.352</v>
      </c>
      <c r="Y58" s="228">
        <f>IF(ISERROR(R58/X58-1),"         /0",IF(R58/X58&gt;5,"  *  ",(R58/X58-1)))</f>
        <v>0.07844690844453206</v>
      </c>
    </row>
    <row r="59" spans="1:25" s="220" customFormat="1" ht="19.5" customHeight="1">
      <c r="A59" s="235" t="s">
        <v>216</v>
      </c>
      <c r="B59" s="233">
        <v>0</v>
      </c>
      <c r="C59" s="230">
        <v>299.36099999999993</v>
      </c>
      <c r="D59" s="229">
        <v>0</v>
      </c>
      <c r="E59" s="230">
        <v>0</v>
      </c>
      <c r="F59" s="229">
        <f>SUM(B59:E59)</f>
        <v>299.36099999999993</v>
      </c>
      <c r="G59" s="232">
        <f>F59/$F$9</f>
        <v>0.006848448723795522</v>
      </c>
      <c r="H59" s="233">
        <v>623.241</v>
      </c>
      <c r="I59" s="230">
        <v>198.764</v>
      </c>
      <c r="J59" s="229"/>
      <c r="K59" s="230"/>
      <c r="L59" s="229">
        <f>SUM(H59:K59)</f>
        <v>822.005</v>
      </c>
      <c r="M59" s="395">
        <f>IF(ISERROR(F59/L59-1),"         /0",(F59/L59-1))</f>
        <v>-0.6358160838437723</v>
      </c>
      <c r="N59" s="400">
        <v>1826.8319999999999</v>
      </c>
      <c r="O59" s="230">
        <v>1449.0209999999997</v>
      </c>
      <c r="P59" s="229"/>
      <c r="Q59" s="230"/>
      <c r="R59" s="229">
        <f>SUM(N59:Q59)</f>
        <v>3275.8529999999996</v>
      </c>
      <c r="S59" s="415">
        <f>R59/$R$9</f>
        <v>0.01158809080916085</v>
      </c>
      <c r="T59" s="233">
        <v>3589.6099999999997</v>
      </c>
      <c r="U59" s="230">
        <v>1097.439</v>
      </c>
      <c r="V59" s="229"/>
      <c r="W59" s="230"/>
      <c r="X59" s="229">
        <f>SUM(T59:W59)</f>
        <v>4687.049</v>
      </c>
      <c r="Y59" s="228">
        <f>IF(ISERROR(R59/X59-1),"         /0",IF(R59/X59&gt;5,"  *  ",(R59/X59-1)))</f>
        <v>-0.30108411497298204</v>
      </c>
    </row>
    <row r="60" spans="1:25" s="220" customFormat="1" ht="19.5" customHeight="1">
      <c r="A60" s="235" t="s">
        <v>160</v>
      </c>
      <c r="B60" s="233">
        <v>158.462</v>
      </c>
      <c r="C60" s="230">
        <v>113.00599999999999</v>
      </c>
      <c r="D60" s="229">
        <v>0</v>
      </c>
      <c r="E60" s="230">
        <v>0</v>
      </c>
      <c r="F60" s="229">
        <f>SUM(B60:E60)</f>
        <v>271.46799999999996</v>
      </c>
      <c r="G60" s="232">
        <f>F60/$F$9</f>
        <v>0.006210343625760613</v>
      </c>
      <c r="H60" s="233">
        <v>196.69</v>
      </c>
      <c r="I60" s="230">
        <v>149.39700000000002</v>
      </c>
      <c r="J60" s="229">
        <v>0.433</v>
      </c>
      <c r="K60" s="230">
        <v>0</v>
      </c>
      <c r="L60" s="229">
        <f>SUM(H60:K60)</f>
        <v>346.52</v>
      </c>
      <c r="M60" s="395">
        <f>IF(ISERROR(F60/L60-1),"         /0",(F60/L60-1))</f>
        <v>-0.21658778714071347</v>
      </c>
      <c r="N60" s="400">
        <v>955.7169999999999</v>
      </c>
      <c r="O60" s="230">
        <v>628.4879999999999</v>
      </c>
      <c r="P60" s="229">
        <v>2.809</v>
      </c>
      <c r="Q60" s="230">
        <v>0.589</v>
      </c>
      <c r="R60" s="229">
        <f>SUM(N60:Q60)</f>
        <v>1587.6029999999998</v>
      </c>
      <c r="S60" s="415">
        <f>R60/$R$9</f>
        <v>0.005616029697576843</v>
      </c>
      <c r="T60" s="233">
        <v>1105.7630000000001</v>
      </c>
      <c r="U60" s="230">
        <v>652.7339999999999</v>
      </c>
      <c r="V60" s="229">
        <v>0.653</v>
      </c>
      <c r="W60" s="230">
        <v>0</v>
      </c>
      <c r="X60" s="229">
        <f>SUM(T60:W60)</f>
        <v>1759.15</v>
      </c>
      <c r="Y60" s="228">
        <f>IF(ISERROR(R60/X60-1),"         /0",IF(R60/X60&gt;5,"  *  ",(R60/X60-1)))</f>
        <v>-0.09751698263365849</v>
      </c>
    </row>
    <row r="61" spans="1:25" s="220" customFormat="1" ht="19.5" customHeight="1">
      <c r="A61" s="235" t="s">
        <v>193</v>
      </c>
      <c r="B61" s="233">
        <v>87.32399999999998</v>
      </c>
      <c r="C61" s="230">
        <v>48.315000000000005</v>
      </c>
      <c r="D61" s="229">
        <v>0</v>
      </c>
      <c r="E61" s="230">
        <v>0</v>
      </c>
      <c r="F61" s="229">
        <f>SUM(B61:E61)</f>
        <v>135.63899999999998</v>
      </c>
      <c r="G61" s="232">
        <f>F61/$F$9</f>
        <v>0.003102998508312375</v>
      </c>
      <c r="H61" s="233">
        <v>9.974</v>
      </c>
      <c r="I61" s="230">
        <v>3.788</v>
      </c>
      <c r="J61" s="229"/>
      <c r="K61" s="230"/>
      <c r="L61" s="229">
        <f>SUM(H61:K61)</f>
        <v>13.762</v>
      </c>
      <c r="M61" s="395">
        <f>IF(ISERROR(F61/L61-1),"         /0",(F61/L61-1))</f>
        <v>8.856052899287892</v>
      </c>
      <c r="N61" s="400">
        <v>354.53500000000014</v>
      </c>
      <c r="O61" s="230">
        <v>239.556</v>
      </c>
      <c r="P61" s="229">
        <v>0</v>
      </c>
      <c r="Q61" s="230">
        <v>0.018</v>
      </c>
      <c r="R61" s="229">
        <f>SUM(N61:Q61)</f>
        <v>594.1090000000002</v>
      </c>
      <c r="S61" s="415">
        <f>R61/$R$9</f>
        <v>0.0021016172100945148</v>
      </c>
      <c r="T61" s="233">
        <v>82.983</v>
      </c>
      <c r="U61" s="230">
        <v>27.71</v>
      </c>
      <c r="V61" s="229"/>
      <c r="W61" s="230"/>
      <c r="X61" s="229">
        <f>SUM(T61:W61)</f>
        <v>110.69300000000001</v>
      </c>
      <c r="Y61" s="228" t="str">
        <f>IF(ISERROR(R61/X61-1),"         /0",IF(R61/X61&gt;5,"  *  ",(R61/X61-1)))</f>
        <v>  *  </v>
      </c>
    </row>
    <row r="62" spans="1:25" s="220" customFormat="1" ht="19.5" customHeight="1">
      <c r="A62" s="235" t="s">
        <v>191</v>
      </c>
      <c r="B62" s="233">
        <v>85.529</v>
      </c>
      <c r="C62" s="230">
        <v>14.483</v>
      </c>
      <c r="D62" s="229">
        <v>0</v>
      </c>
      <c r="E62" s="230">
        <v>0</v>
      </c>
      <c r="F62" s="229">
        <f t="shared" si="24"/>
        <v>100.012</v>
      </c>
      <c r="G62" s="232">
        <f t="shared" si="25"/>
        <v>0.002287963541557644</v>
      </c>
      <c r="H62" s="233">
        <v>48.007999999999996</v>
      </c>
      <c r="I62" s="230">
        <v>74.732</v>
      </c>
      <c r="J62" s="229"/>
      <c r="K62" s="230"/>
      <c r="L62" s="229">
        <f t="shared" si="26"/>
        <v>122.74</v>
      </c>
      <c r="M62" s="395">
        <f>IF(ISERROR(F62/L62-1),"         /0",(F62/L62-1))</f>
        <v>-0.18517190809841944</v>
      </c>
      <c r="N62" s="400">
        <v>361.58</v>
      </c>
      <c r="O62" s="230">
        <v>71.301</v>
      </c>
      <c r="P62" s="229"/>
      <c r="Q62" s="230"/>
      <c r="R62" s="229">
        <f t="shared" si="27"/>
        <v>432.881</v>
      </c>
      <c r="S62" s="415">
        <f t="shared" si="28"/>
        <v>0.001531284931759868</v>
      </c>
      <c r="T62" s="233">
        <v>328.938</v>
      </c>
      <c r="U62" s="230">
        <v>371.378</v>
      </c>
      <c r="V62" s="229"/>
      <c r="W62" s="230"/>
      <c r="X62" s="229">
        <f t="shared" si="29"/>
        <v>700.316</v>
      </c>
      <c r="Y62" s="228">
        <f t="shared" si="30"/>
        <v>-0.3818776095362666</v>
      </c>
    </row>
    <row r="63" spans="1:25" s="220" customFormat="1" ht="19.5" customHeight="1">
      <c r="A63" s="235" t="s">
        <v>197</v>
      </c>
      <c r="B63" s="233">
        <v>58.504</v>
      </c>
      <c r="C63" s="230">
        <v>31.659</v>
      </c>
      <c r="D63" s="229">
        <v>1.662</v>
      </c>
      <c r="E63" s="230">
        <v>1.692</v>
      </c>
      <c r="F63" s="229">
        <f>SUM(B63:E63)</f>
        <v>93.517</v>
      </c>
      <c r="G63" s="232">
        <f>F63/$F$9</f>
        <v>0.002139378139781688</v>
      </c>
      <c r="H63" s="233">
        <v>46.123</v>
      </c>
      <c r="I63" s="230">
        <v>28.052</v>
      </c>
      <c r="J63" s="229"/>
      <c r="K63" s="230">
        <v>0</v>
      </c>
      <c r="L63" s="229">
        <f>SUM(H63:K63)</f>
        <v>74.175</v>
      </c>
      <c r="M63" s="395">
        <f>IF(ISERROR(F63/L63-1),"         /0",(F63/L63-1))</f>
        <v>0.26076171216717214</v>
      </c>
      <c r="N63" s="400">
        <v>304.577</v>
      </c>
      <c r="O63" s="230">
        <v>158.567</v>
      </c>
      <c r="P63" s="229">
        <v>8.255</v>
      </c>
      <c r="Q63" s="230">
        <v>8.421000000000001</v>
      </c>
      <c r="R63" s="229">
        <f>SUM(N63:Q63)</f>
        <v>479.82</v>
      </c>
      <c r="S63" s="415">
        <f>R63/$R$9</f>
        <v>0.0016973282171243826</v>
      </c>
      <c r="T63" s="233">
        <v>365.82300000000004</v>
      </c>
      <c r="U63" s="230">
        <v>184.481</v>
      </c>
      <c r="V63" s="229">
        <v>1.8699999999999999</v>
      </c>
      <c r="W63" s="230">
        <v>3.8179999999999996</v>
      </c>
      <c r="X63" s="229">
        <f>SUM(T63:W63)</f>
        <v>555.9920000000001</v>
      </c>
      <c r="Y63" s="228">
        <f>IF(ISERROR(R63/X63-1),"         /0",IF(R63/X63&gt;5,"  *  ",(R63/X63-1)))</f>
        <v>-0.13700197125138502</v>
      </c>
    </row>
    <row r="64" spans="1:25" s="220" customFormat="1" ht="19.5" customHeight="1">
      <c r="A64" s="235" t="s">
        <v>181</v>
      </c>
      <c r="B64" s="233">
        <v>82.743</v>
      </c>
      <c r="C64" s="230">
        <v>0</v>
      </c>
      <c r="D64" s="229">
        <v>0</v>
      </c>
      <c r="E64" s="230">
        <v>0</v>
      </c>
      <c r="F64" s="229">
        <f>SUM(B64:E64)</f>
        <v>82.743</v>
      </c>
      <c r="G64" s="232">
        <f>F64/$F$9</f>
        <v>0.0018929025248880546</v>
      </c>
      <c r="H64" s="233"/>
      <c r="I64" s="230"/>
      <c r="J64" s="229"/>
      <c r="K64" s="230"/>
      <c r="L64" s="229">
        <f>SUM(H64:K64)</f>
        <v>0</v>
      </c>
      <c r="M64" s="395" t="str">
        <f>IF(ISERROR(F64/L64-1),"         /0",(F64/L64-1))</f>
        <v>         /0</v>
      </c>
      <c r="N64" s="400">
        <v>163.598</v>
      </c>
      <c r="O64" s="230">
        <v>777.5039999999999</v>
      </c>
      <c r="P64" s="229"/>
      <c r="Q64" s="230"/>
      <c r="R64" s="229">
        <f>SUM(N64:Q64)</f>
        <v>941.1019999999999</v>
      </c>
      <c r="S64" s="415">
        <f>R64/$R$9</f>
        <v>0.00332907961275518</v>
      </c>
      <c r="T64" s="233"/>
      <c r="U64" s="230"/>
      <c r="V64" s="229"/>
      <c r="W64" s="230"/>
      <c r="X64" s="229">
        <f>SUM(T64:W64)</f>
        <v>0</v>
      </c>
      <c r="Y64" s="228" t="str">
        <f>IF(ISERROR(R64/X64-1),"         /0",IF(R64/X64&gt;5,"  *  ",(R64/X64-1)))</f>
        <v>         /0</v>
      </c>
    </row>
    <row r="65" spans="1:25" s="220" customFormat="1" ht="19.5" customHeight="1" thickBot="1">
      <c r="A65" s="235" t="s">
        <v>174</v>
      </c>
      <c r="B65" s="233">
        <v>25.736</v>
      </c>
      <c r="C65" s="230">
        <v>5.69</v>
      </c>
      <c r="D65" s="229">
        <v>39.349</v>
      </c>
      <c r="E65" s="230">
        <v>0.734</v>
      </c>
      <c r="F65" s="229">
        <f t="shared" si="24"/>
        <v>71.509</v>
      </c>
      <c r="G65" s="232">
        <f t="shared" si="25"/>
        <v>0.0016359035405075948</v>
      </c>
      <c r="H65" s="233">
        <v>24.957</v>
      </c>
      <c r="I65" s="230">
        <v>8.576</v>
      </c>
      <c r="J65" s="229">
        <v>0.77</v>
      </c>
      <c r="K65" s="230">
        <v>91.096</v>
      </c>
      <c r="L65" s="229">
        <f t="shared" si="26"/>
        <v>125.399</v>
      </c>
      <c r="M65" s="395">
        <f>IF(ISERROR(F65/L65-1),"         /0",(F65/L65-1))</f>
        <v>-0.4297482436064084</v>
      </c>
      <c r="N65" s="400">
        <v>152.396</v>
      </c>
      <c r="O65" s="230">
        <v>150.584</v>
      </c>
      <c r="P65" s="229">
        <v>70.017</v>
      </c>
      <c r="Q65" s="230">
        <v>221.15899999999996</v>
      </c>
      <c r="R65" s="229">
        <f t="shared" si="27"/>
        <v>594.156</v>
      </c>
      <c r="S65" s="415">
        <f t="shared" si="28"/>
        <v>0.002101783469162925</v>
      </c>
      <c r="T65" s="233">
        <v>358.70200000000006</v>
      </c>
      <c r="U65" s="230">
        <v>395.912</v>
      </c>
      <c r="V65" s="229">
        <v>3.3289999999999997</v>
      </c>
      <c r="W65" s="230">
        <v>547.19</v>
      </c>
      <c r="X65" s="229">
        <f t="shared" si="29"/>
        <v>1305.133</v>
      </c>
      <c r="Y65" s="228">
        <f t="shared" si="30"/>
        <v>-0.5447544426506724</v>
      </c>
    </row>
    <row r="66" spans="1:25" s="236" customFormat="1" ht="19.5" customHeight="1">
      <c r="A66" s="243" t="s">
        <v>57</v>
      </c>
      <c r="B66" s="240">
        <f>SUM(B67:B70)</f>
        <v>375.88300000000004</v>
      </c>
      <c r="C66" s="239">
        <f>SUM(C67:C70)</f>
        <v>111.191</v>
      </c>
      <c r="D66" s="238">
        <f>SUM(D67:D70)</f>
        <v>0</v>
      </c>
      <c r="E66" s="239">
        <f>SUM(E67:E70)</f>
        <v>0</v>
      </c>
      <c r="F66" s="238">
        <f t="shared" si="24"/>
        <v>487.07400000000007</v>
      </c>
      <c r="G66" s="241">
        <f t="shared" si="25"/>
        <v>0.011142738411797064</v>
      </c>
      <c r="H66" s="240">
        <f>SUM(H67:H70)</f>
        <v>265.57</v>
      </c>
      <c r="I66" s="239">
        <f>SUM(I67:I70)</f>
        <v>177.213</v>
      </c>
      <c r="J66" s="238">
        <f>SUM(J67:J70)</f>
        <v>54.713</v>
      </c>
      <c r="K66" s="239">
        <f>SUM(K67:K70)</f>
        <v>0</v>
      </c>
      <c r="L66" s="238">
        <f t="shared" si="26"/>
        <v>497.49600000000004</v>
      </c>
      <c r="M66" s="394">
        <f>IF(ISERROR(F66/L66-1),"         /0",(F66/L66-1))</f>
        <v>-0.02094891215205741</v>
      </c>
      <c r="N66" s="399">
        <f>SUM(N67:N70)</f>
        <v>3222.6670000000004</v>
      </c>
      <c r="O66" s="239">
        <f>SUM(O67:O70)</f>
        <v>1186.348</v>
      </c>
      <c r="P66" s="238">
        <f>SUM(P67:P70)</f>
        <v>0.275</v>
      </c>
      <c r="Q66" s="239">
        <f>SUM(Q67:Q70)</f>
        <v>7.904</v>
      </c>
      <c r="R66" s="238">
        <f t="shared" si="27"/>
        <v>4417.194</v>
      </c>
      <c r="S66" s="414">
        <f t="shared" si="28"/>
        <v>0.01562550126445859</v>
      </c>
      <c r="T66" s="240">
        <f>SUM(T67:T70)</f>
        <v>3245.84</v>
      </c>
      <c r="U66" s="239">
        <f>SUM(U67:U70)</f>
        <v>1248.9540000000002</v>
      </c>
      <c r="V66" s="238">
        <f>SUM(V67:V70)</f>
        <v>157.747</v>
      </c>
      <c r="W66" s="239">
        <f>SUM(W67:W70)</f>
        <v>0.06</v>
      </c>
      <c r="X66" s="238">
        <f t="shared" si="29"/>
        <v>4652.601000000001</v>
      </c>
      <c r="Y66" s="237">
        <f t="shared" si="30"/>
        <v>-0.050596859692030316</v>
      </c>
    </row>
    <row r="67" spans="1:25" ht="19.5" customHeight="1">
      <c r="A67" s="235" t="s">
        <v>175</v>
      </c>
      <c r="B67" s="233">
        <v>160.133</v>
      </c>
      <c r="C67" s="230">
        <v>91.922</v>
      </c>
      <c r="D67" s="229">
        <v>0</v>
      </c>
      <c r="E67" s="230">
        <v>0</v>
      </c>
      <c r="F67" s="229">
        <f t="shared" si="24"/>
        <v>252.055</v>
      </c>
      <c r="G67" s="232">
        <f t="shared" si="25"/>
        <v>0.005766234556526337</v>
      </c>
      <c r="H67" s="233">
        <v>119.788</v>
      </c>
      <c r="I67" s="230">
        <v>91.206</v>
      </c>
      <c r="J67" s="229"/>
      <c r="K67" s="230"/>
      <c r="L67" s="229">
        <f t="shared" si="26"/>
        <v>210.994</v>
      </c>
      <c r="M67" s="395">
        <f>IF(ISERROR(F67/L67-1),"         /0",(F67/L67-1))</f>
        <v>0.1946074295951543</v>
      </c>
      <c r="N67" s="400">
        <v>1860.3310000000001</v>
      </c>
      <c r="O67" s="230">
        <v>839.3729999999998</v>
      </c>
      <c r="P67" s="229"/>
      <c r="Q67" s="230"/>
      <c r="R67" s="229">
        <f t="shared" si="27"/>
        <v>2699.7039999999997</v>
      </c>
      <c r="S67" s="415">
        <f t="shared" si="28"/>
        <v>0.009550005787761167</v>
      </c>
      <c r="T67" s="233">
        <v>2144.587</v>
      </c>
      <c r="U67" s="230">
        <v>705.0350000000001</v>
      </c>
      <c r="V67" s="229"/>
      <c r="W67" s="230"/>
      <c r="X67" s="229">
        <f t="shared" si="29"/>
        <v>2849.6220000000003</v>
      </c>
      <c r="Y67" s="228">
        <f t="shared" si="30"/>
        <v>-0.05260978473636169</v>
      </c>
    </row>
    <row r="68" spans="1:25" ht="19.5" customHeight="1">
      <c r="A68" s="235" t="s">
        <v>176</v>
      </c>
      <c r="B68" s="233">
        <v>90.436</v>
      </c>
      <c r="C68" s="230">
        <v>15.638</v>
      </c>
      <c r="D68" s="229">
        <v>0</v>
      </c>
      <c r="E68" s="230">
        <v>0</v>
      </c>
      <c r="F68" s="229">
        <f>SUM(B68:E68)</f>
        <v>106.07400000000001</v>
      </c>
      <c r="G68" s="232">
        <f>F68/$F$9</f>
        <v>0.0024266432498818696</v>
      </c>
      <c r="H68" s="233">
        <v>105.716</v>
      </c>
      <c r="I68" s="230">
        <v>85.715</v>
      </c>
      <c r="J68" s="229"/>
      <c r="K68" s="230"/>
      <c r="L68" s="229">
        <f>SUM(H68:K68)</f>
        <v>191.43099999999998</v>
      </c>
      <c r="M68" s="395">
        <f>IF(ISERROR(F68/L68-1),"         /0",(F68/L68-1))</f>
        <v>-0.4458891193171429</v>
      </c>
      <c r="N68" s="400">
        <v>981.48</v>
      </c>
      <c r="O68" s="230">
        <v>225.46200000000002</v>
      </c>
      <c r="P68" s="229"/>
      <c r="Q68" s="230"/>
      <c r="R68" s="229">
        <f>SUM(N68:Q68)</f>
        <v>1206.942</v>
      </c>
      <c r="S68" s="415">
        <f>R68/$R$9</f>
        <v>0.004269469203102281</v>
      </c>
      <c r="T68" s="233">
        <v>593.5889999999999</v>
      </c>
      <c r="U68" s="230">
        <v>389.73300000000006</v>
      </c>
      <c r="V68" s="229"/>
      <c r="W68" s="230"/>
      <c r="X68" s="229">
        <f>SUM(T68:W68)</f>
        <v>983.322</v>
      </c>
      <c r="Y68" s="228">
        <f>IF(ISERROR(R68/X68-1),"         /0",IF(R68/X68&gt;5,"  *  ",(R68/X68-1)))</f>
        <v>0.22741279052029761</v>
      </c>
    </row>
    <row r="69" spans="1:25" ht="19.5" customHeight="1">
      <c r="A69" s="235" t="s">
        <v>179</v>
      </c>
      <c r="B69" s="233">
        <v>79.844</v>
      </c>
      <c r="C69" s="230">
        <v>0</v>
      </c>
      <c r="D69" s="229">
        <v>0</v>
      </c>
      <c r="E69" s="230">
        <v>0</v>
      </c>
      <c r="F69" s="229">
        <f>SUM(B69:E69)</f>
        <v>79.844</v>
      </c>
      <c r="G69" s="232">
        <f>F69/$F$9</f>
        <v>0.0018265824202308575</v>
      </c>
      <c r="H69" s="233"/>
      <c r="I69" s="230"/>
      <c r="J69" s="229"/>
      <c r="K69" s="230"/>
      <c r="L69" s="229">
        <f>SUM(H69:K69)</f>
        <v>0</v>
      </c>
      <c r="M69" s="395" t="str">
        <f>IF(ISERROR(F69/L69-1),"         /0",(F69/L69-1))</f>
        <v>         /0</v>
      </c>
      <c r="N69" s="400">
        <v>151.47199999999998</v>
      </c>
      <c r="O69" s="230">
        <v>58.056000000000004</v>
      </c>
      <c r="P69" s="229"/>
      <c r="Q69" s="230"/>
      <c r="R69" s="229">
        <f>SUM(N69:Q69)</f>
        <v>209.528</v>
      </c>
      <c r="S69" s="415">
        <f>R69/$R$9</f>
        <v>0.0007411900018290976</v>
      </c>
      <c r="T69" s="233">
        <v>235.192</v>
      </c>
      <c r="U69" s="230">
        <v>131.804</v>
      </c>
      <c r="V69" s="229"/>
      <c r="W69" s="230"/>
      <c r="X69" s="229">
        <f>SUM(T69:W69)</f>
        <v>366.996</v>
      </c>
      <c r="Y69" s="228">
        <f>IF(ISERROR(R69/X69-1),"         /0",IF(R69/X69&gt;5,"  *  ",(R69/X69-1)))</f>
        <v>-0.4290727964337486</v>
      </c>
    </row>
    <row r="70" spans="1:25" ht="19.5" customHeight="1" thickBot="1">
      <c r="A70" s="235" t="s">
        <v>174</v>
      </c>
      <c r="B70" s="233">
        <v>45.47</v>
      </c>
      <c r="C70" s="230">
        <v>3.631</v>
      </c>
      <c r="D70" s="229">
        <v>0</v>
      </c>
      <c r="E70" s="230">
        <v>0</v>
      </c>
      <c r="F70" s="229">
        <f>SUM(B70:E70)</f>
        <v>49.101</v>
      </c>
      <c r="G70" s="232">
        <f>F70/$F$9</f>
        <v>0.0011232781851579997</v>
      </c>
      <c r="H70" s="233">
        <v>40.066</v>
      </c>
      <c r="I70" s="230">
        <v>0.29200000000000004</v>
      </c>
      <c r="J70" s="229">
        <v>54.713</v>
      </c>
      <c r="K70" s="230">
        <v>0</v>
      </c>
      <c r="L70" s="229">
        <f>SUM(H70:K70)</f>
        <v>95.071</v>
      </c>
      <c r="M70" s="395">
        <f>IF(ISERROR(F70/L70-1),"         /0",(F70/L70-1))</f>
        <v>-0.48353335927885477</v>
      </c>
      <c r="N70" s="400">
        <v>229.38399999999996</v>
      </c>
      <c r="O70" s="230">
        <v>63.457</v>
      </c>
      <c r="P70" s="229">
        <v>0.275</v>
      </c>
      <c r="Q70" s="230">
        <v>7.904</v>
      </c>
      <c r="R70" s="229">
        <f>SUM(N70:Q70)</f>
        <v>301.0199999999999</v>
      </c>
      <c r="S70" s="415">
        <f>R70/$R$9</f>
        <v>0.0010648362717660404</v>
      </c>
      <c r="T70" s="233">
        <v>272.472</v>
      </c>
      <c r="U70" s="230">
        <v>22.382</v>
      </c>
      <c r="V70" s="229">
        <v>157.747</v>
      </c>
      <c r="W70" s="230">
        <v>0.06</v>
      </c>
      <c r="X70" s="229">
        <f>SUM(T70:W70)</f>
        <v>452.661</v>
      </c>
      <c r="Y70" s="228">
        <f>IF(ISERROR(R70/X70-1),"         /0",IF(R70/X70&gt;5,"  *  ",(R70/X70-1)))</f>
        <v>-0.3349990390159525</v>
      </c>
    </row>
    <row r="71" spans="1:25" s="330" customFormat="1" ht="19.5" customHeight="1" thickBot="1">
      <c r="A71" s="336" t="s">
        <v>56</v>
      </c>
      <c r="B71" s="334">
        <v>47.885000000000005</v>
      </c>
      <c r="C71" s="333">
        <v>11.233</v>
      </c>
      <c r="D71" s="332">
        <v>0.15</v>
      </c>
      <c r="E71" s="333">
        <v>0</v>
      </c>
      <c r="F71" s="332">
        <f>SUM(B71:E71)</f>
        <v>59.26800000000001</v>
      </c>
      <c r="G71" s="335">
        <f>F71/$F$9</f>
        <v>0.0013558675277070597</v>
      </c>
      <c r="H71" s="334">
        <v>48.235</v>
      </c>
      <c r="I71" s="333">
        <v>0</v>
      </c>
      <c r="J71" s="332">
        <v>0.936</v>
      </c>
      <c r="K71" s="333">
        <v>0.989</v>
      </c>
      <c r="L71" s="332">
        <f t="shared" si="26"/>
        <v>50.16</v>
      </c>
      <c r="M71" s="397">
        <f>IF(ISERROR(F71/L71-1),"         /0",(F71/L71-1))</f>
        <v>0.18157894736842128</v>
      </c>
      <c r="N71" s="402">
        <v>468.9529999999999</v>
      </c>
      <c r="O71" s="333">
        <v>18.542</v>
      </c>
      <c r="P71" s="332">
        <v>0.15</v>
      </c>
      <c r="Q71" s="333">
        <v>0</v>
      </c>
      <c r="R71" s="332">
        <f>SUM(N71:Q71)</f>
        <v>487.64499999999987</v>
      </c>
      <c r="S71" s="417">
        <f>R71/$R$9</f>
        <v>0.0017250085833012783</v>
      </c>
      <c r="T71" s="334">
        <v>452.3829999999999</v>
      </c>
      <c r="U71" s="333">
        <v>0.972</v>
      </c>
      <c r="V71" s="332">
        <v>1.608</v>
      </c>
      <c r="W71" s="333">
        <v>3.67</v>
      </c>
      <c r="X71" s="332">
        <f>SUM(T71:W71)</f>
        <v>458.6329999999999</v>
      </c>
      <c r="Y71" s="331">
        <f>IF(ISERROR(R71/X71-1),"         /0",IF(R71/X71&gt;5,"  *  ",(R71/X71-1)))</f>
        <v>0.06325755015448076</v>
      </c>
    </row>
    <row r="72" ht="15" thickTop="1">
      <c r="A72" s="121" t="s">
        <v>43</v>
      </c>
    </row>
    <row r="73" ht="15">
      <c r="A73" s="121" t="s">
        <v>55</v>
      </c>
    </row>
    <row r="74" ht="15">
      <c r="A74" s="128" t="s">
        <v>29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2:Y65536 M72:M65536 Y3 M3">
    <cfRule type="cellIs" priority="4" dxfId="103" operator="lessThan" stopIfTrue="1">
      <formula>0</formula>
    </cfRule>
  </conditionalFormatting>
  <conditionalFormatting sqref="Y9:Y71 M9:M71">
    <cfRule type="cellIs" priority="5" dxfId="103" operator="lessThan" stopIfTrue="1">
      <formula>0</formula>
    </cfRule>
    <cfRule type="cellIs" priority="6" dxfId="105" operator="greaterThanOrEqual" stopIfTrue="1">
      <formula>0</formula>
    </cfRule>
  </conditionalFormatting>
  <conditionalFormatting sqref="M5 Y5 Y7:Y8 M7:M8">
    <cfRule type="cellIs" priority="2" dxfId="103" operator="lessThan" stopIfTrue="1">
      <formula>0</formula>
    </cfRule>
  </conditionalFormatting>
  <conditionalFormatting sqref="M6 Y6">
    <cfRule type="cellIs" priority="1" dxfId="103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3"/>
  <sheetViews>
    <sheetView showGridLines="0" zoomScale="75" zoomScaleNormal="75" zoomScalePageLayoutView="0" workbookViewId="0" topLeftCell="A1">
      <selection activeCell="A5" sqref="A5:A8"/>
    </sheetView>
  </sheetViews>
  <sheetFormatPr defaultColWidth="8.00390625" defaultRowHeight="15"/>
  <cols>
    <col min="1" max="1" width="25.421875" style="128" customWidth="1"/>
    <col min="2" max="2" width="39.421875" style="128" customWidth="1"/>
    <col min="3" max="3" width="12.421875" style="128" customWidth="1"/>
    <col min="4" max="4" width="12.421875" style="128" bestFit="1" customWidth="1"/>
    <col min="5" max="5" width="9.140625" style="128" bestFit="1" customWidth="1"/>
    <col min="6" max="6" width="11.421875" style="128" bestFit="1" customWidth="1"/>
    <col min="7" max="7" width="11.7109375" style="128" customWidth="1"/>
    <col min="8" max="8" width="10.421875" style="128" customWidth="1"/>
    <col min="9" max="10" width="12.7109375" style="128" bestFit="1" customWidth="1"/>
    <col min="11" max="11" width="9.7109375" style="128" bestFit="1" customWidth="1"/>
    <col min="12" max="12" width="10.57421875" style="128" bestFit="1" customWidth="1"/>
    <col min="13" max="13" width="12.7109375" style="128" bestFit="1" customWidth="1"/>
    <col min="14" max="14" width="9.421875" style="128" customWidth="1"/>
    <col min="15" max="16" width="13.00390625" style="128" bestFit="1" customWidth="1"/>
    <col min="17" max="18" width="10.57421875" style="128" bestFit="1" customWidth="1"/>
    <col min="19" max="19" width="13.00390625" style="128" bestFit="1" customWidth="1"/>
    <col min="20" max="20" width="10.57421875" style="128" customWidth="1"/>
    <col min="21" max="22" width="13.140625" style="128" bestFit="1" customWidth="1"/>
    <col min="23" max="23" width="10.28125" style="128" customWidth="1"/>
    <col min="24" max="24" width="10.8515625" style="128" bestFit="1" customWidth="1"/>
    <col min="25" max="25" width="13.00390625" style="128" bestFit="1" customWidth="1"/>
    <col min="26" max="26" width="9.8515625" style="128" bestFit="1" customWidth="1"/>
    <col min="27" max="16384" width="8.00390625" style="128" customWidth="1"/>
  </cols>
  <sheetData>
    <row r="1" spans="25:26" ht="21.75" thickBot="1">
      <c r="Y1" s="661" t="s">
        <v>28</v>
      </c>
      <c r="Z1" s="662"/>
    </row>
    <row r="2" ht="9.75" customHeight="1" thickBot="1"/>
    <row r="3" spans="1:26" ht="24" customHeight="1" thickTop="1">
      <c r="A3" s="571" t="s">
        <v>120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3"/>
    </row>
    <row r="4" spans="1:26" ht="21" customHeight="1" thickBot="1">
      <c r="A4" s="585" t="s">
        <v>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7"/>
    </row>
    <row r="5" spans="1:26" s="174" customFormat="1" ht="19.5" customHeight="1" thickBot="1" thickTop="1">
      <c r="A5" s="657" t="s">
        <v>121</v>
      </c>
      <c r="B5" s="657" t="s">
        <v>122</v>
      </c>
      <c r="C5" s="589" t="s">
        <v>36</v>
      </c>
      <c r="D5" s="590"/>
      <c r="E5" s="590"/>
      <c r="F5" s="590"/>
      <c r="G5" s="590"/>
      <c r="H5" s="590"/>
      <c r="I5" s="590"/>
      <c r="J5" s="590"/>
      <c r="K5" s="591"/>
      <c r="L5" s="591"/>
      <c r="M5" s="591"/>
      <c r="N5" s="592"/>
      <c r="O5" s="593" t="s">
        <v>35</v>
      </c>
      <c r="P5" s="590"/>
      <c r="Q5" s="590"/>
      <c r="R5" s="590"/>
      <c r="S5" s="590"/>
      <c r="T5" s="590"/>
      <c r="U5" s="590"/>
      <c r="V5" s="590"/>
      <c r="W5" s="590"/>
      <c r="X5" s="590"/>
      <c r="Y5" s="590"/>
      <c r="Z5" s="592"/>
    </row>
    <row r="6" spans="1:26" s="173" customFormat="1" ht="26.25" customHeight="1" thickBot="1">
      <c r="A6" s="658"/>
      <c r="B6" s="658"/>
      <c r="C6" s="663" t="s">
        <v>156</v>
      </c>
      <c r="D6" s="664"/>
      <c r="E6" s="664"/>
      <c r="F6" s="664"/>
      <c r="G6" s="665"/>
      <c r="H6" s="578" t="s">
        <v>34</v>
      </c>
      <c r="I6" s="663" t="s">
        <v>157</v>
      </c>
      <c r="J6" s="664"/>
      <c r="K6" s="664"/>
      <c r="L6" s="664"/>
      <c r="M6" s="665"/>
      <c r="N6" s="578" t="s">
        <v>33</v>
      </c>
      <c r="O6" s="666" t="s">
        <v>158</v>
      </c>
      <c r="P6" s="664"/>
      <c r="Q6" s="664"/>
      <c r="R6" s="664"/>
      <c r="S6" s="665"/>
      <c r="T6" s="578" t="s">
        <v>34</v>
      </c>
      <c r="U6" s="666" t="s">
        <v>159</v>
      </c>
      <c r="V6" s="664"/>
      <c r="W6" s="664"/>
      <c r="X6" s="664"/>
      <c r="Y6" s="665"/>
      <c r="Z6" s="578" t="s">
        <v>33</v>
      </c>
    </row>
    <row r="7" spans="1:26" s="168" customFormat="1" ht="26.25" customHeight="1">
      <c r="A7" s="659"/>
      <c r="B7" s="659"/>
      <c r="C7" s="561" t="s">
        <v>22</v>
      </c>
      <c r="D7" s="562"/>
      <c r="E7" s="563" t="s">
        <v>21</v>
      </c>
      <c r="F7" s="564"/>
      <c r="G7" s="565" t="s">
        <v>17</v>
      </c>
      <c r="H7" s="579"/>
      <c r="I7" s="561" t="s">
        <v>22</v>
      </c>
      <c r="J7" s="562"/>
      <c r="K7" s="563" t="s">
        <v>21</v>
      </c>
      <c r="L7" s="564"/>
      <c r="M7" s="565" t="s">
        <v>17</v>
      </c>
      <c r="N7" s="579"/>
      <c r="O7" s="562" t="s">
        <v>22</v>
      </c>
      <c r="P7" s="562"/>
      <c r="Q7" s="567" t="s">
        <v>21</v>
      </c>
      <c r="R7" s="562"/>
      <c r="S7" s="565" t="s">
        <v>17</v>
      </c>
      <c r="T7" s="579"/>
      <c r="U7" s="568"/>
      <c r="V7" s="564"/>
      <c r="W7" s="563" t="s">
        <v>21</v>
      </c>
      <c r="X7" s="584"/>
      <c r="Y7" s="565" t="s">
        <v>17</v>
      </c>
      <c r="Z7" s="579"/>
    </row>
    <row r="8" spans="1:26" s="168" customFormat="1" ht="31.5" thickBot="1">
      <c r="A8" s="660"/>
      <c r="B8" s="660"/>
      <c r="C8" s="171" t="s">
        <v>19</v>
      </c>
      <c r="D8" s="169" t="s">
        <v>18</v>
      </c>
      <c r="E8" s="170" t="s">
        <v>19</v>
      </c>
      <c r="F8" s="169" t="s">
        <v>18</v>
      </c>
      <c r="G8" s="566"/>
      <c r="H8" s="580"/>
      <c r="I8" s="171" t="s">
        <v>19</v>
      </c>
      <c r="J8" s="169" t="s">
        <v>18</v>
      </c>
      <c r="K8" s="170" t="s">
        <v>19</v>
      </c>
      <c r="L8" s="169" t="s">
        <v>18</v>
      </c>
      <c r="M8" s="566"/>
      <c r="N8" s="580"/>
      <c r="O8" s="172" t="s">
        <v>19</v>
      </c>
      <c r="P8" s="169" t="s">
        <v>18</v>
      </c>
      <c r="Q8" s="170" t="s">
        <v>19</v>
      </c>
      <c r="R8" s="169" t="s">
        <v>18</v>
      </c>
      <c r="S8" s="566"/>
      <c r="T8" s="580"/>
      <c r="U8" s="171" t="s">
        <v>19</v>
      </c>
      <c r="V8" s="169" t="s">
        <v>18</v>
      </c>
      <c r="W8" s="170" t="s">
        <v>19</v>
      </c>
      <c r="X8" s="169" t="s">
        <v>18</v>
      </c>
      <c r="Y8" s="566"/>
      <c r="Z8" s="580"/>
    </row>
    <row r="9" spans="1:26" s="157" customFormat="1" ht="18" customHeight="1" thickBot="1" thickTop="1">
      <c r="A9" s="167" t="s">
        <v>24</v>
      </c>
      <c r="B9" s="372"/>
      <c r="C9" s="166">
        <f>SUM(C10:C60)</f>
        <v>1630018</v>
      </c>
      <c r="D9" s="160">
        <f>SUM(D10:D60)</f>
        <v>1630018</v>
      </c>
      <c r="E9" s="161">
        <f>SUM(E10:E60)</f>
        <v>62735</v>
      </c>
      <c r="F9" s="160">
        <f>SUM(F10:F60)</f>
        <v>62735</v>
      </c>
      <c r="G9" s="159">
        <f>SUM(C9:F9)</f>
        <v>3385506</v>
      </c>
      <c r="H9" s="163">
        <f aca="true" t="shared" si="0" ref="H9:H18">G9/$G$9</f>
        <v>1</v>
      </c>
      <c r="I9" s="162">
        <f>SUM(I10:I60)</f>
        <v>1332428</v>
      </c>
      <c r="J9" s="160">
        <f>SUM(J10:J60)</f>
        <v>1332428</v>
      </c>
      <c r="K9" s="161">
        <f>SUM(K10:K60)</f>
        <v>77103</v>
      </c>
      <c r="L9" s="160">
        <f>SUM(L10:L60)</f>
        <v>77103</v>
      </c>
      <c r="M9" s="159">
        <f aca="true" t="shared" si="1" ref="M9:M18">SUM(I9:L9)</f>
        <v>2819062</v>
      </c>
      <c r="N9" s="165">
        <f aca="true" t="shared" si="2" ref="N9:N18">IF(ISERROR(G9/M9-1),"         /0",(G9/M9-1))</f>
        <v>0.200933501994635</v>
      </c>
      <c r="O9" s="164">
        <f>SUM(O10:O60)</f>
        <v>9024725</v>
      </c>
      <c r="P9" s="160">
        <f>SUM(P10:P60)</f>
        <v>9024725</v>
      </c>
      <c r="Q9" s="161">
        <f>SUM(Q10:Q60)</f>
        <v>399432</v>
      </c>
      <c r="R9" s="160">
        <f>SUM(R10:R60)</f>
        <v>399432</v>
      </c>
      <c r="S9" s="159">
        <f aca="true" t="shared" si="3" ref="S9:S18">SUM(O9:R9)</f>
        <v>18848314</v>
      </c>
      <c r="T9" s="163">
        <f aca="true" t="shared" si="4" ref="T9:T18">S9/$S$9</f>
        <v>1</v>
      </c>
      <c r="U9" s="162">
        <f>SUM(U10:U60)</f>
        <v>7238669</v>
      </c>
      <c r="V9" s="160">
        <f>SUM(V10:V60)</f>
        <v>7238669</v>
      </c>
      <c r="W9" s="161">
        <f>SUM(W10:W60)</f>
        <v>409584</v>
      </c>
      <c r="X9" s="160">
        <f>SUM(X10:X60)</f>
        <v>409584</v>
      </c>
      <c r="Y9" s="159">
        <f aca="true" t="shared" si="5" ref="Y9:Y18">SUM(U9:X9)</f>
        <v>15296506</v>
      </c>
      <c r="Z9" s="158">
        <f>IF(ISERROR(S9/Y9-1),"         /0",(S9/Y9-1))</f>
        <v>0.2321973397062047</v>
      </c>
    </row>
    <row r="10" spans="1:26" ht="21" customHeight="1" thickTop="1">
      <c r="A10" s="156" t="s">
        <v>361</v>
      </c>
      <c r="B10" s="373" t="s">
        <v>362</v>
      </c>
      <c r="C10" s="154">
        <v>593741</v>
      </c>
      <c r="D10" s="150">
        <v>577865</v>
      </c>
      <c r="E10" s="151">
        <v>14608</v>
      </c>
      <c r="F10" s="150">
        <v>14937</v>
      </c>
      <c r="G10" s="149">
        <f aca="true" t="shared" si="6" ref="G10:G60">SUM(C10:F10)</f>
        <v>1201151</v>
      </c>
      <c r="H10" s="153">
        <f t="shared" si="0"/>
        <v>0.35479216400738917</v>
      </c>
      <c r="I10" s="152">
        <v>512449</v>
      </c>
      <c r="J10" s="150">
        <v>484235</v>
      </c>
      <c r="K10" s="151">
        <v>16629</v>
      </c>
      <c r="L10" s="150">
        <v>14161</v>
      </c>
      <c r="M10" s="149">
        <f t="shared" si="1"/>
        <v>1027474</v>
      </c>
      <c r="N10" s="155">
        <f t="shared" si="2"/>
        <v>0.16903298769603903</v>
      </c>
      <c r="O10" s="154">
        <v>3205055</v>
      </c>
      <c r="P10" s="150">
        <v>3311537</v>
      </c>
      <c r="Q10" s="151">
        <v>97569</v>
      </c>
      <c r="R10" s="150">
        <v>99149</v>
      </c>
      <c r="S10" s="149">
        <f t="shared" si="3"/>
        <v>6713310</v>
      </c>
      <c r="T10" s="153">
        <f t="shared" si="4"/>
        <v>0.35617562398419295</v>
      </c>
      <c r="U10" s="152">
        <v>2729129</v>
      </c>
      <c r="V10" s="150">
        <v>2826916</v>
      </c>
      <c r="W10" s="151">
        <v>94050</v>
      </c>
      <c r="X10" s="150">
        <v>84798</v>
      </c>
      <c r="Y10" s="149">
        <f t="shared" si="5"/>
        <v>5734893</v>
      </c>
      <c r="Z10" s="148">
        <f aca="true" t="shared" si="7" ref="Z10:Z18">IF(ISERROR(S10/Y10-1),"         /0",IF(S10/Y10&gt;5,"  *  ",(S10/Y10-1)))</f>
        <v>0.17060771665661423</v>
      </c>
    </row>
    <row r="11" spans="1:26" ht="21" customHeight="1">
      <c r="A11" s="147" t="s">
        <v>363</v>
      </c>
      <c r="B11" s="374" t="s">
        <v>364</v>
      </c>
      <c r="C11" s="145">
        <v>221609</v>
      </c>
      <c r="D11" s="141">
        <v>220209</v>
      </c>
      <c r="E11" s="142">
        <v>2088</v>
      </c>
      <c r="F11" s="141">
        <v>2016</v>
      </c>
      <c r="G11" s="140">
        <f t="shared" si="6"/>
        <v>445922</v>
      </c>
      <c r="H11" s="144">
        <f t="shared" si="0"/>
        <v>0.13171502280604436</v>
      </c>
      <c r="I11" s="143">
        <v>152268</v>
      </c>
      <c r="J11" s="141">
        <v>152782</v>
      </c>
      <c r="K11" s="142">
        <v>8983</v>
      </c>
      <c r="L11" s="141">
        <v>8591</v>
      </c>
      <c r="M11" s="140">
        <f t="shared" si="1"/>
        <v>322624</v>
      </c>
      <c r="N11" s="146">
        <f t="shared" si="2"/>
        <v>0.3821724360245984</v>
      </c>
      <c r="O11" s="145">
        <v>1198725</v>
      </c>
      <c r="P11" s="141">
        <v>1190596</v>
      </c>
      <c r="Q11" s="142">
        <v>17204</v>
      </c>
      <c r="R11" s="141">
        <v>17358</v>
      </c>
      <c r="S11" s="140">
        <f t="shared" si="3"/>
        <v>2423883</v>
      </c>
      <c r="T11" s="144">
        <f t="shared" si="4"/>
        <v>0.12859945987741928</v>
      </c>
      <c r="U11" s="143">
        <v>731870</v>
      </c>
      <c r="V11" s="141">
        <v>723180</v>
      </c>
      <c r="W11" s="142">
        <v>24602</v>
      </c>
      <c r="X11" s="141">
        <v>25433</v>
      </c>
      <c r="Y11" s="140">
        <f t="shared" si="5"/>
        <v>1505085</v>
      </c>
      <c r="Z11" s="139">
        <f t="shared" si="7"/>
        <v>0.6104625320164643</v>
      </c>
    </row>
    <row r="12" spans="1:26" ht="21" customHeight="1">
      <c r="A12" s="147" t="s">
        <v>365</v>
      </c>
      <c r="B12" s="374" t="s">
        <v>366</v>
      </c>
      <c r="C12" s="145">
        <v>144007</v>
      </c>
      <c r="D12" s="141">
        <v>145698</v>
      </c>
      <c r="E12" s="142">
        <v>3052</v>
      </c>
      <c r="F12" s="141">
        <v>2872</v>
      </c>
      <c r="G12" s="140">
        <f t="shared" si="6"/>
        <v>295629</v>
      </c>
      <c r="H12" s="144">
        <f t="shared" si="0"/>
        <v>0.08732195423667835</v>
      </c>
      <c r="I12" s="143">
        <v>108695</v>
      </c>
      <c r="J12" s="141">
        <v>113287</v>
      </c>
      <c r="K12" s="142">
        <v>3408</v>
      </c>
      <c r="L12" s="141">
        <v>3417</v>
      </c>
      <c r="M12" s="140">
        <f t="shared" si="1"/>
        <v>228807</v>
      </c>
      <c r="N12" s="146">
        <f t="shared" si="2"/>
        <v>0.2920452608530333</v>
      </c>
      <c r="O12" s="145">
        <v>814784</v>
      </c>
      <c r="P12" s="141">
        <v>794639</v>
      </c>
      <c r="Q12" s="142">
        <v>16465</v>
      </c>
      <c r="R12" s="141">
        <v>16786</v>
      </c>
      <c r="S12" s="140">
        <f t="shared" si="3"/>
        <v>1642674</v>
      </c>
      <c r="T12" s="144">
        <f t="shared" si="4"/>
        <v>0.08715230444484319</v>
      </c>
      <c r="U12" s="143">
        <v>609731</v>
      </c>
      <c r="V12" s="141">
        <v>593580</v>
      </c>
      <c r="W12" s="142">
        <v>15863</v>
      </c>
      <c r="X12" s="141">
        <v>16161</v>
      </c>
      <c r="Y12" s="140">
        <f t="shared" si="5"/>
        <v>1235335</v>
      </c>
      <c r="Z12" s="139">
        <f t="shared" si="7"/>
        <v>0.3297397062335319</v>
      </c>
    </row>
    <row r="13" spans="1:26" ht="21" customHeight="1">
      <c r="A13" s="147" t="s">
        <v>367</v>
      </c>
      <c r="B13" s="374" t="s">
        <v>368</v>
      </c>
      <c r="C13" s="145">
        <v>122408</v>
      </c>
      <c r="D13" s="141">
        <v>129371</v>
      </c>
      <c r="E13" s="142">
        <v>634</v>
      </c>
      <c r="F13" s="141">
        <v>550</v>
      </c>
      <c r="G13" s="140">
        <f t="shared" si="6"/>
        <v>252963</v>
      </c>
      <c r="H13" s="144">
        <f t="shared" si="0"/>
        <v>0.0747194067888227</v>
      </c>
      <c r="I13" s="143">
        <v>95775</v>
      </c>
      <c r="J13" s="141">
        <v>103637</v>
      </c>
      <c r="K13" s="142">
        <v>3334</v>
      </c>
      <c r="L13" s="141">
        <v>3196</v>
      </c>
      <c r="M13" s="140">
        <f t="shared" si="1"/>
        <v>205942</v>
      </c>
      <c r="N13" s="146">
        <f t="shared" si="2"/>
        <v>0.22832156626623035</v>
      </c>
      <c r="O13" s="145">
        <v>719648</v>
      </c>
      <c r="P13" s="141">
        <v>706750</v>
      </c>
      <c r="Q13" s="142">
        <v>4595</v>
      </c>
      <c r="R13" s="141">
        <v>4073</v>
      </c>
      <c r="S13" s="140">
        <f t="shared" si="3"/>
        <v>1435066</v>
      </c>
      <c r="T13" s="144">
        <f t="shared" si="4"/>
        <v>0.07613763225718756</v>
      </c>
      <c r="U13" s="143">
        <v>495266</v>
      </c>
      <c r="V13" s="141">
        <v>484791</v>
      </c>
      <c r="W13" s="142">
        <v>8219</v>
      </c>
      <c r="X13" s="141">
        <v>6632</v>
      </c>
      <c r="Y13" s="140">
        <f t="shared" si="5"/>
        <v>994908</v>
      </c>
      <c r="Z13" s="139">
        <f t="shared" si="7"/>
        <v>0.4424107555673489</v>
      </c>
    </row>
    <row r="14" spans="1:26" ht="21" customHeight="1">
      <c r="A14" s="147" t="s">
        <v>369</v>
      </c>
      <c r="B14" s="374" t="s">
        <v>370</v>
      </c>
      <c r="C14" s="145">
        <v>83153</v>
      </c>
      <c r="D14" s="141">
        <v>82834</v>
      </c>
      <c r="E14" s="142">
        <v>1777</v>
      </c>
      <c r="F14" s="141">
        <v>1341</v>
      </c>
      <c r="G14" s="140">
        <f t="shared" si="6"/>
        <v>169105</v>
      </c>
      <c r="H14" s="144">
        <f t="shared" si="0"/>
        <v>0.04994969732737145</v>
      </c>
      <c r="I14" s="143">
        <v>69534</v>
      </c>
      <c r="J14" s="141">
        <v>71568</v>
      </c>
      <c r="K14" s="142">
        <v>1069</v>
      </c>
      <c r="L14" s="141">
        <v>1035</v>
      </c>
      <c r="M14" s="140">
        <f t="shared" si="1"/>
        <v>143206</v>
      </c>
      <c r="N14" s="146">
        <f t="shared" si="2"/>
        <v>0.18085136097649546</v>
      </c>
      <c r="O14" s="145">
        <v>456604</v>
      </c>
      <c r="P14" s="141">
        <v>442374</v>
      </c>
      <c r="Q14" s="142">
        <v>7937</v>
      </c>
      <c r="R14" s="141">
        <v>7521</v>
      </c>
      <c r="S14" s="140">
        <f t="shared" si="3"/>
        <v>914436</v>
      </c>
      <c r="T14" s="144">
        <f t="shared" si="4"/>
        <v>0.048515533007355456</v>
      </c>
      <c r="U14" s="143">
        <v>376385</v>
      </c>
      <c r="V14" s="141">
        <v>362010</v>
      </c>
      <c r="W14" s="142">
        <v>5982</v>
      </c>
      <c r="X14" s="141">
        <v>6398</v>
      </c>
      <c r="Y14" s="140">
        <f t="shared" si="5"/>
        <v>750775</v>
      </c>
      <c r="Z14" s="139">
        <f t="shared" si="7"/>
        <v>0.21798941094202662</v>
      </c>
    </row>
    <row r="15" spans="1:26" ht="21" customHeight="1">
      <c r="A15" s="147" t="s">
        <v>371</v>
      </c>
      <c r="B15" s="374" t="s">
        <v>372</v>
      </c>
      <c r="C15" s="145">
        <v>59017</v>
      </c>
      <c r="D15" s="141">
        <v>59384</v>
      </c>
      <c r="E15" s="142">
        <v>1782</v>
      </c>
      <c r="F15" s="141">
        <v>1735</v>
      </c>
      <c r="G15" s="140">
        <f t="shared" si="6"/>
        <v>121918</v>
      </c>
      <c r="H15" s="144">
        <f t="shared" si="0"/>
        <v>0.036011751271449524</v>
      </c>
      <c r="I15" s="143">
        <v>51788</v>
      </c>
      <c r="J15" s="141">
        <v>53265</v>
      </c>
      <c r="K15" s="142">
        <v>1860</v>
      </c>
      <c r="L15" s="141">
        <v>1770</v>
      </c>
      <c r="M15" s="140">
        <f t="shared" si="1"/>
        <v>108683</v>
      </c>
      <c r="N15" s="146">
        <f t="shared" si="2"/>
        <v>0.12177617474674052</v>
      </c>
      <c r="O15" s="145">
        <v>335279</v>
      </c>
      <c r="P15" s="141">
        <v>332049</v>
      </c>
      <c r="Q15" s="142">
        <v>9271</v>
      </c>
      <c r="R15" s="141">
        <v>9134</v>
      </c>
      <c r="S15" s="140">
        <f t="shared" si="3"/>
        <v>685733</v>
      </c>
      <c r="T15" s="144">
        <f t="shared" si="4"/>
        <v>0.03638166257204756</v>
      </c>
      <c r="U15" s="143">
        <v>292319</v>
      </c>
      <c r="V15" s="141">
        <v>286219</v>
      </c>
      <c r="W15" s="142">
        <v>9880</v>
      </c>
      <c r="X15" s="141">
        <v>10035</v>
      </c>
      <c r="Y15" s="140">
        <f t="shared" si="5"/>
        <v>598453</v>
      </c>
      <c r="Z15" s="139">
        <f t="shared" si="7"/>
        <v>0.14584269775571346</v>
      </c>
    </row>
    <row r="16" spans="1:26" ht="21" customHeight="1">
      <c r="A16" s="147" t="s">
        <v>373</v>
      </c>
      <c r="B16" s="374" t="s">
        <v>374</v>
      </c>
      <c r="C16" s="145">
        <v>44016</v>
      </c>
      <c r="D16" s="141">
        <v>48777</v>
      </c>
      <c r="E16" s="142">
        <v>10344</v>
      </c>
      <c r="F16" s="141">
        <v>12041</v>
      </c>
      <c r="G16" s="140">
        <f t="shared" si="6"/>
        <v>115178</v>
      </c>
      <c r="H16" s="144">
        <f>G16/$G$9</f>
        <v>0.03402091149742461</v>
      </c>
      <c r="I16" s="143">
        <v>34109</v>
      </c>
      <c r="J16" s="141">
        <v>37559</v>
      </c>
      <c r="K16" s="142">
        <v>13757</v>
      </c>
      <c r="L16" s="141">
        <v>14386</v>
      </c>
      <c r="M16" s="140">
        <f>SUM(I16:L16)</f>
        <v>99811</v>
      </c>
      <c r="N16" s="146">
        <f>IF(ISERROR(G16/M16-1),"         /0",(G16/M16-1))</f>
        <v>0.15396098626403898</v>
      </c>
      <c r="O16" s="145">
        <v>236365</v>
      </c>
      <c r="P16" s="141">
        <v>235428</v>
      </c>
      <c r="Q16" s="142">
        <v>67962</v>
      </c>
      <c r="R16" s="141">
        <v>69405</v>
      </c>
      <c r="S16" s="140">
        <f>SUM(O16:R16)</f>
        <v>609160</v>
      </c>
      <c r="T16" s="144">
        <f>S16/$S$9</f>
        <v>0.032319071085084854</v>
      </c>
      <c r="U16" s="143">
        <v>188047</v>
      </c>
      <c r="V16" s="141">
        <v>188235</v>
      </c>
      <c r="W16" s="142">
        <v>81303</v>
      </c>
      <c r="X16" s="141">
        <v>79144</v>
      </c>
      <c r="Y16" s="140">
        <f>SUM(U16:X16)</f>
        <v>536729</v>
      </c>
      <c r="Z16" s="139">
        <f>IF(ISERROR(S16/Y16-1),"         /0",IF(S16/Y16&gt;5,"  *  ",(S16/Y16-1)))</f>
        <v>0.13494892208172105</v>
      </c>
    </row>
    <row r="17" spans="1:26" ht="21" customHeight="1">
      <c r="A17" s="147" t="s">
        <v>375</v>
      </c>
      <c r="B17" s="374" t="s">
        <v>376</v>
      </c>
      <c r="C17" s="145">
        <v>56571</v>
      </c>
      <c r="D17" s="141">
        <v>57513</v>
      </c>
      <c r="E17" s="142">
        <v>351</v>
      </c>
      <c r="F17" s="141">
        <v>198</v>
      </c>
      <c r="G17" s="140">
        <f t="shared" si="6"/>
        <v>114633</v>
      </c>
      <c r="H17" s="144">
        <f>G17/$G$9</f>
        <v>0.0338599311299404</v>
      </c>
      <c r="I17" s="143">
        <v>40118</v>
      </c>
      <c r="J17" s="141">
        <v>42784</v>
      </c>
      <c r="K17" s="142">
        <v>106</v>
      </c>
      <c r="L17" s="141">
        <v>175</v>
      </c>
      <c r="M17" s="140">
        <f>SUM(I17:L17)</f>
        <v>83183</v>
      </c>
      <c r="N17" s="146">
        <f>IF(ISERROR(G17/M17-1),"         /0",(G17/M17-1))</f>
        <v>0.3780820600363055</v>
      </c>
      <c r="O17" s="145">
        <v>309891</v>
      </c>
      <c r="P17" s="141">
        <v>302876</v>
      </c>
      <c r="Q17" s="142">
        <v>1392</v>
      </c>
      <c r="R17" s="141">
        <v>1166</v>
      </c>
      <c r="S17" s="140">
        <f>SUM(O17:R17)</f>
        <v>615325</v>
      </c>
      <c r="T17" s="144">
        <f>S17/$S$9</f>
        <v>0.032646156043453015</v>
      </c>
      <c r="U17" s="143">
        <v>238743</v>
      </c>
      <c r="V17" s="141">
        <v>231894</v>
      </c>
      <c r="W17" s="142">
        <v>2104</v>
      </c>
      <c r="X17" s="141">
        <v>1755</v>
      </c>
      <c r="Y17" s="140">
        <f>SUM(U17:X17)</f>
        <v>474496</v>
      </c>
      <c r="Z17" s="139">
        <f>IF(ISERROR(S17/Y17-1),"         /0",IF(S17/Y17&gt;5,"  *  ",(S17/Y17-1)))</f>
        <v>0.29679702252495277</v>
      </c>
    </row>
    <row r="18" spans="1:26" ht="21" customHeight="1">
      <c r="A18" s="147" t="s">
        <v>377</v>
      </c>
      <c r="B18" s="374" t="s">
        <v>378</v>
      </c>
      <c r="C18" s="145">
        <v>40921</v>
      </c>
      <c r="D18" s="141">
        <v>40897</v>
      </c>
      <c r="E18" s="142">
        <v>1559</v>
      </c>
      <c r="F18" s="141">
        <v>1704</v>
      </c>
      <c r="G18" s="140">
        <f t="shared" si="6"/>
        <v>85081</v>
      </c>
      <c r="H18" s="144">
        <f t="shared" si="0"/>
        <v>0.025130955313622246</v>
      </c>
      <c r="I18" s="143">
        <v>34374</v>
      </c>
      <c r="J18" s="141">
        <v>37207</v>
      </c>
      <c r="K18" s="142">
        <v>2012</v>
      </c>
      <c r="L18" s="141">
        <v>1979</v>
      </c>
      <c r="M18" s="140">
        <f t="shared" si="1"/>
        <v>75572</v>
      </c>
      <c r="N18" s="146">
        <f t="shared" si="2"/>
        <v>0.12582702588260197</v>
      </c>
      <c r="O18" s="145">
        <v>243979</v>
      </c>
      <c r="P18" s="141">
        <v>233725</v>
      </c>
      <c r="Q18" s="142">
        <v>8783</v>
      </c>
      <c r="R18" s="141">
        <v>8947</v>
      </c>
      <c r="S18" s="140">
        <f t="shared" si="3"/>
        <v>495434</v>
      </c>
      <c r="T18" s="144">
        <f t="shared" si="4"/>
        <v>0.026285321859557304</v>
      </c>
      <c r="U18" s="143">
        <v>182363</v>
      </c>
      <c r="V18" s="141">
        <v>175092</v>
      </c>
      <c r="W18" s="142">
        <v>9963</v>
      </c>
      <c r="X18" s="141">
        <v>10556</v>
      </c>
      <c r="Y18" s="140">
        <f t="shared" si="5"/>
        <v>377974</v>
      </c>
      <c r="Z18" s="139">
        <f t="shared" si="7"/>
        <v>0.3107621159127347</v>
      </c>
    </row>
    <row r="19" spans="1:26" ht="21" customHeight="1">
      <c r="A19" s="147" t="s">
        <v>379</v>
      </c>
      <c r="B19" s="374" t="s">
        <v>380</v>
      </c>
      <c r="C19" s="145">
        <v>39917</v>
      </c>
      <c r="D19" s="141">
        <v>40554</v>
      </c>
      <c r="E19" s="142">
        <v>829</v>
      </c>
      <c r="F19" s="141">
        <v>782</v>
      </c>
      <c r="G19" s="140">
        <f t="shared" si="6"/>
        <v>82082</v>
      </c>
      <c r="H19" s="144">
        <f aca="true" t="shared" si="8" ref="H19:H29">G19/$G$9</f>
        <v>0.024245120227227482</v>
      </c>
      <c r="I19" s="143">
        <v>36928</v>
      </c>
      <c r="J19" s="141">
        <v>37346</v>
      </c>
      <c r="K19" s="142">
        <v>950</v>
      </c>
      <c r="L19" s="141">
        <v>1021</v>
      </c>
      <c r="M19" s="140">
        <f aca="true" t="shared" si="9" ref="M19:M29">SUM(I19:L19)</f>
        <v>76245</v>
      </c>
      <c r="N19" s="146">
        <f aca="true" t="shared" si="10" ref="N19:N29">IF(ISERROR(G19/M19-1),"         /0",(G19/M19-1))</f>
        <v>0.07655583972719526</v>
      </c>
      <c r="O19" s="145">
        <v>221578</v>
      </c>
      <c r="P19" s="141">
        <v>226758</v>
      </c>
      <c r="Q19" s="142">
        <v>5759</v>
      </c>
      <c r="R19" s="141">
        <v>6437</v>
      </c>
      <c r="S19" s="140">
        <f aca="true" t="shared" si="11" ref="S19:S29">SUM(O19:R19)</f>
        <v>460532</v>
      </c>
      <c r="T19" s="144">
        <f aca="true" t="shared" si="12" ref="T19:T29">S19/$S$9</f>
        <v>0.024433591248532893</v>
      </c>
      <c r="U19" s="143">
        <v>213021</v>
      </c>
      <c r="V19" s="141">
        <v>217457</v>
      </c>
      <c r="W19" s="142">
        <v>5450</v>
      </c>
      <c r="X19" s="141">
        <v>6108</v>
      </c>
      <c r="Y19" s="140">
        <f aca="true" t="shared" si="13" ref="Y19:Y29">SUM(U19:X19)</f>
        <v>442036</v>
      </c>
      <c r="Z19" s="139">
        <f aca="true" t="shared" si="14" ref="Z19:Z29">IF(ISERROR(S19/Y19-1),"         /0",IF(S19/Y19&gt;5,"  *  ",(S19/Y19-1)))</f>
        <v>0.041842745839705264</v>
      </c>
    </row>
    <row r="20" spans="1:26" ht="21" customHeight="1">
      <c r="A20" s="147" t="s">
        <v>381</v>
      </c>
      <c r="B20" s="374" t="s">
        <v>382</v>
      </c>
      <c r="C20" s="145">
        <v>35075</v>
      </c>
      <c r="D20" s="141">
        <v>35662</v>
      </c>
      <c r="E20" s="142">
        <v>269</v>
      </c>
      <c r="F20" s="141">
        <v>269</v>
      </c>
      <c r="G20" s="140">
        <f t="shared" si="6"/>
        <v>71275</v>
      </c>
      <c r="H20" s="144">
        <f t="shared" si="8"/>
        <v>0.021052982921902958</v>
      </c>
      <c r="I20" s="143">
        <v>35619</v>
      </c>
      <c r="J20" s="141">
        <v>36568</v>
      </c>
      <c r="K20" s="142">
        <v>259</v>
      </c>
      <c r="L20" s="141">
        <v>314</v>
      </c>
      <c r="M20" s="140">
        <f t="shared" si="9"/>
        <v>72760</v>
      </c>
      <c r="N20" s="146">
        <f t="shared" si="10"/>
        <v>-0.02040956569543706</v>
      </c>
      <c r="O20" s="145">
        <v>205175</v>
      </c>
      <c r="P20" s="141">
        <v>205434</v>
      </c>
      <c r="Q20" s="142">
        <v>1794</v>
      </c>
      <c r="R20" s="141">
        <v>1815</v>
      </c>
      <c r="S20" s="140">
        <f t="shared" si="11"/>
        <v>414218</v>
      </c>
      <c r="T20" s="144">
        <f t="shared" si="12"/>
        <v>0.021976395342310193</v>
      </c>
      <c r="U20" s="143">
        <v>199167</v>
      </c>
      <c r="V20" s="141">
        <v>198887</v>
      </c>
      <c r="W20" s="142">
        <v>1928</v>
      </c>
      <c r="X20" s="141">
        <v>2187</v>
      </c>
      <c r="Y20" s="140">
        <f t="shared" si="13"/>
        <v>402169</v>
      </c>
      <c r="Z20" s="139">
        <f t="shared" si="14"/>
        <v>0.029960041674022664</v>
      </c>
    </row>
    <row r="21" spans="1:26" ht="21" customHeight="1">
      <c r="A21" s="147" t="s">
        <v>383</v>
      </c>
      <c r="B21" s="374" t="s">
        <v>384</v>
      </c>
      <c r="C21" s="145">
        <v>32613</v>
      </c>
      <c r="D21" s="141">
        <v>34430</v>
      </c>
      <c r="E21" s="142">
        <v>56</v>
      </c>
      <c r="F21" s="141">
        <v>63</v>
      </c>
      <c r="G21" s="140">
        <f t="shared" si="6"/>
        <v>67162</v>
      </c>
      <c r="H21" s="144">
        <f>G21/$G$9</f>
        <v>0.019838098056834046</v>
      </c>
      <c r="I21" s="143">
        <v>22476</v>
      </c>
      <c r="J21" s="141">
        <v>23056</v>
      </c>
      <c r="K21" s="142">
        <v>93</v>
      </c>
      <c r="L21" s="141">
        <v>274</v>
      </c>
      <c r="M21" s="140">
        <f>SUM(I21:L21)</f>
        <v>45899</v>
      </c>
      <c r="N21" s="146">
        <f>IF(ISERROR(G21/M21-1),"         /0",(G21/M21-1))</f>
        <v>0.46325628009324826</v>
      </c>
      <c r="O21" s="145">
        <v>163304</v>
      </c>
      <c r="P21" s="141">
        <v>157935</v>
      </c>
      <c r="Q21" s="142">
        <v>492</v>
      </c>
      <c r="R21" s="141">
        <v>528</v>
      </c>
      <c r="S21" s="140">
        <f>SUM(O21:R21)</f>
        <v>322259</v>
      </c>
      <c r="T21" s="144">
        <f>S21/$S$9</f>
        <v>0.01709749742072421</v>
      </c>
      <c r="U21" s="143">
        <v>136264</v>
      </c>
      <c r="V21" s="141">
        <v>130848</v>
      </c>
      <c r="W21" s="142">
        <v>770</v>
      </c>
      <c r="X21" s="141">
        <v>1025</v>
      </c>
      <c r="Y21" s="140">
        <f>SUM(U21:X21)</f>
        <v>268907</v>
      </c>
      <c r="Z21" s="139">
        <f>IF(ISERROR(S21/Y21-1),"         /0",IF(S21/Y21&gt;5,"  *  ",(S21/Y21-1)))</f>
        <v>0.1984031654066276</v>
      </c>
    </row>
    <row r="22" spans="1:26" ht="21" customHeight="1">
      <c r="A22" s="147" t="s">
        <v>385</v>
      </c>
      <c r="B22" s="374" t="s">
        <v>385</v>
      </c>
      <c r="C22" s="145">
        <v>17340</v>
      </c>
      <c r="D22" s="141">
        <v>16013</v>
      </c>
      <c r="E22" s="142">
        <v>1186</v>
      </c>
      <c r="F22" s="141">
        <v>1279</v>
      </c>
      <c r="G22" s="140">
        <f t="shared" si="6"/>
        <v>35818</v>
      </c>
      <c r="H22" s="144">
        <f>G22/$G$9</f>
        <v>0.010579806977154965</v>
      </c>
      <c r="I22" s="143">
        <v>14210</v>
      </c>
      <c r="J22" s="141">
        <v>13431</v>
      </c>
      <c r="K22" s="142">
        <v>1779</v>
      </c>
      <c r="L22" s="141">
        <v>1895</v>
      </c>
      <c r="M22" s="140">
        <f>SUM(I22:L22)</f>
        <v>31315</v>
      </c>
      <c r="N22" s="146">
        <f>IF(ISERROR(G22/M22-1),"         /0",(G22/M22-1))</f>
        <v>0.14379690244291865</v>
      </c>
      <c r="O22" s="145">
        <v>101227</v>
      </c>
      <c r="P22" s="141">
        <v>95841</v>
      </c>
      <c r="Q22" s="142">
        <v>7845</v>
      </c>
      <c r="R22" s="141">
        <v>7914</v>
      </c>
      <c r="S22" s="140">
        <f>SUM(O22:R22)</f>
        <v>212827</v>
      </c>
      <c r="T22" s="144">
        <f>S22/$S$9</f>
        <v>0.011291566980473691</v>
      </c>
      <c r="U22" s="143">
        <v>84379</v>
      </c>
      <c r="V22" s="141">
        <v>81412</v>
      </c>
      <c r="W22" s="142">
        <v>11831</v>
      </c>
      <c r="X22" s="141">
        <v>11802</v>
      </c>
      <c r="Y22" s="140">
        <f>SUM(U22:X22)</f>
        <v>189424</v>
      </c>
      <c r="Z22" s="139">
        <f>IF(ISERROR(S22/Y22-1),"         /0",IF(S22/Y22&gt;5,"  *  ",(S22/Y22-1)))</f>
        <v>0.12354823042486696</v>
      </c>
    </row>
    <row r="23" spans="1:26" ht="21" customHeight="1">
      <c r="A23" s="147" t="s">
        <v>386</v>
      </c>
      <c r="B23" s="374" t="s">
        <v>387</v>
      </c>
      <c r="C23" s="145">
        <v>15315</v>
      </c>
      <c r="D23" s="141">
        <v>14870</v>
      </c>
      <c r="E23" s="142">
        <v>825</v>
      </c>
      <c r="F23" s="141">
        <v>807</v>
      </c>
      <c r="G23" s="140">
        <f t="shared" si="6"/>
        <v>31817</v>
      </c>
      <c r="H23" s="144">
        <f>G23/$G$9</f>
        <v>0.00939800431604611</v>
      </c>
      <c r="I23" s="143">
        <v>12131</v>
      </c>
      <c r="J23" s="141">
        <v>11433</v>
      </c>
      <c r="K23" s="142">
        <v>1290</v>
      </c>
      <c r="L23" s="141">
        <v>1310</v>
      </c>
      <c r="M23" s="140">
        <f>SUM(I23:L23)</f>
        <v>26164</v>
      </c>
      <c r="N23" s="146">
        <f>IF(ISERROR(G23/M23-1),"         /0",(G23/M23-1))</f>
        <v>0.21606023543800634</v>
      </c>
      <c r="O23" s="145">
        <v>83870</v>
      </c>
      <c r="P23" s="141">
        <v>77343</v>
      </c>
      <c r="Q23" s="142">
        <v>5656</v>
      </c>
      <c r="R23" s="141">
        <v>5760</v>
      </c>
      <c r="S23" s="140">
        <f>SUM(O23:R23)</f>
        <v>172629</v>
      </c>
      <c r="T23" s="144">
        <f>S23/$S$9</f>
        <v>0.009158856330598058</v>
      </c>
      <c r="U23" s="143">
        <v>64862</v>
      </c>
      <c r="V23" s="141">
        <v>59688</v>
      </c>
      <c r="W23" s="142">
        <v>7106</v>
      </c>
      <c r="X23" s="141">
        <v>7074</v>
      </c>
      <c r="Y23" s="140">
        <f>SUM(U23:X23)</f>
        <v>138730</v>
      </c>
      <c r="Z23" s="139">
        <f>IF(ISERROR(S23/Y23-1),"         /0",IF(S23/Y23&gt;5,"  *  ",(S23/Y23-1)))</f>
        <v>0.2443523390759028</v>
      </c>
    </row>
    <row r="24" spans="1:26" ht="21" customHeight="1">
      <c r="A24" s="147" t="s">
        <v>388</v>
      </c>
      <c r="B24" s="374" t="s">
        <v>389</v>
      </c>
      <c r="C24" s="145">
        <v>11968</v>
      </c>
      <c r="D24" s="141">
        <v>12567</v>
      </c>
      <c r="E24" s="142">
        <v>628</v>
      </c>
      <c r="F24" s="141">
        <v>633</v>
      </c>
      <c r="G24" s="140">
        <f t="shared" si="6"/>
        <v>25796</v>
      </c>
      <c r="H24" s="144">
        <f t="shared" si="8"/>
        <v>0.007619540476371922</v>
      </c>
      <c r="I24" s="143">
        <v>11229</v>
      </c>
      <c r="J24" s="141">
        <v>12095</v>
      </c>
      <c r="K24" s="142">
        <v>548</v>
      </c>
      <c r="L24" s="141">
        <v>632</v>
      </c>
      <c r="M24" s="140">
        <f t="shared" si="9"/>
        <v>24504</v>
      </c>
      <c r="N24" s="146">
        <f t="shared" si="10"/>
        <v>0.05272608553705527</v>
      </c>
      <c r="O24" s="145">
        <v>73828</v>
      </c>
      <c r="P24" s="141">
        <v>71753</v>
      </c>
      <c r="Q24" s="142">
        <v>3635</v>
      </c>
      <c r="R24" s="141">
        <v>3588</v>
      </c>
      <c r="S24" s="140">
        <f t="shared" si="11"/>
        <v>152804</v>
      </c>
      <c r="T24" s="144">
        <f t="shared" si="12"/>
        <v>0.008107038114921049</v>
      </c>
      <c r="U24" s="143">
        <v>70649</v>
      </c>
      <c r="V24" s="141">
        <v>69643</v>
      </c>
      <c r="W24" s="142">
        <v>2985</v>
      </c>
      <c r="X24" s="141">
        <v>3053</v>
      </c>
      <c r="Y24" s="140">
        <f t="shared" si="13"/>
        <v>146330</v>
      </c>
      <c r="Z24" s="139">
        <f t="shared" si="14"/>
        <v>0.04424246565980994</v>
      </c>
    </row>
    <row r="25" spans="1:26" ht="21" customHeight="1">
      <c r="A25" s="147" t="s">
        <v>390</v>
      </c>
      <c r="B25" s="374" t="s">
        <v>391</v>
      </c>
      <c r="C25" s="145">
        <v>12728</v>
      </c>
      <c r="D25" s="141">
        <v>12909</v>
      </c>
      <c r="E25" s="142">
        <v>34</v>
      </c>
      <c r="F25" s="141">
        <v>44</v>
      </c>
      <c r="G25" s="140">
        <f t="shared" si="6"/>
        <v>25715</v>
      </c>
      <c r="H25" s="144">
        <f t="shared" si="8"/>
        <v>0.007595614953865094</v>
      </c>
      <c r="I25" s="143">
        <v>11430</v>
      </c>
      <c r="J25" s="141">
        <v>12143</v>
      </c>
      <c r="K25" s="142">
        <v>99</v>
      </c>
      <c r="L25" s="141">
        <v>112</v>
      </c>
      <c r="M25" s="140">
        <f t="shared" si="9"/>
        <v>23784</v>
      </c>
      <c r="N25" s="146">
        <f t="shared" si="10"/>
        <v>0.0811890346451396</v>
      </c>
      <c r="O25" s="145">
        <v>77244</v>
      </c>
      <c r="P25" s="141">
        <v>74200</v>
      </c>
      <c r="Q25" s="142">
        <v>1232</v>
      </c>
      <c r="R25" s="141">
        <v>1390</v>
      </c>
      <c r="S25" s="140">
        <f t="shared" si="11"/>
        <v>154066</v>
      </c>
      <c r="T25" s="144">
        <f t="shared" si="12"/>
        <v>0.00817399370575002</v>
      </c>
      <c r="U25" s="143">
        <v>69129</v>
      </c>
      <c r="V25" s="141">
        <v>65240</v>
      </c>
      <c r="W25" s="142">
        <v>1453</v>
      </c>
      <c r="X25" s="141">
        <v>1148</v>
      </c>
      <c r="Y25" s="140">
        <f t="shared" si="13"/>
        <v>136970</v>
      </c>
      <c r="Z25" s="139">
        <f t="shared" si="14"/>
        <v>0.12481565306271447</v>
      </c>
    </row>
    <row r="26" spans="1:26" ht="21" customHeight="1">
      <c r="A26" s="147" t="s">
        <v>392</v>
      </c>
      <c r="B26" s="374" t="s">
        <v>393</v>
      </c>
      <c r="C26" s="145">
        <v>10415</v>
      </c>
      <c r="D26" s="141">
        <v>10464</v>
      </c>
      <c r="E26" s="142">
        <v>14</v>
      </c>
      <c r="F26" s="141">
        <v>24</v>
      </c>
      <c r="G26" s="140">
        <f t="shared" si="6"/>
        <v>20917</v>
      </c>
      <c r="H26" s="144">
        <f t="shared" si="8"/>
        <v>0.006178396966361897</v>
      </c>
      <c r="I26" s="143">
        <v>10779</v>
      </c>
      <c r="J26" s="141">
        <v>11181</v>
      </c>
      <c r="K26" s="142">
        <v>152</v>
      </c>
      <c r="L26" s="141">
        <v>37</v>
      </c>
      <c r="M26" s="140">
        <f t="shared" si="9"/>
        <v>22149</v>
      </c>
      <c r="N26" s="146">
        <f t="shared" si="10"/>
        <v>-0.055623278703327506</v>
      </c>
      <c r="O26" s="145">
        <v>61406</v>
      </c>
      <c r="P26" s="141">
        <v>58234</v>
      </c>
      <c r="Q26" s="142">
        <v>360</v>
      </c>
      <c r="R26" s="141">
        <v>222</v>
      </c>
      <c r="S26" s="140">
        <f t="shared" si="11"/>
        <v>120222</v>
      </c>
      <c r="T26" s="144">
        <f t="shared" si="12"/>
        <v>0.006378395436323907</v>
      </c>
      <c r="U26" s="143">
        <v>72247</v>
      </c>
      <c r="V26" s="141">
        <v>66720</v>
      </c>
      <c r="W26" s="142">
        <v>1686</v>
      </c>
      <c r="X26" s="141">
        <v>1482</v>
      </c>
      <c r="Y26" s="140">
        <f t="shared" si="13"/>
        <v>142135</v>
      </c>
      <c r="Z26" s="139">
        <f t="shared" si="14"/>
        <v>-0.1541703310233229</v>
      </c>
    </row>
    <row r="27" spans="1:26" ht="21" customHeight="1">
      <c r="A27" s="147" t="s">
        <v>394</v>
      </c>
      <c r="B27" s="374" t="s">
        <v>395</v>
      </c>
      <c r="C27" s="145">
        <v>9390</v>
      </c>
      <c r="D27" s="141">
        <v>9825</v>
      </c>
      <c r="E27" s="142">
        <v>67</v>
      </c>
      <c r="F27" s="141">
        <v>101</v>
      </c>
      <c r="G27" s="140">
        <f t="shared" si="6"/>
        <v>19383</v>
      </c>
      <c r="H27" s="144">
        <f t="shared" si="8"/>
        <v>0.0057252889228375315</v>
      </c>
      <c r="I27" s="143">
        <v>9039</v>
      </c>
      <c r="J27" s="141">
        <v>9652</v>
      </c>
      <c r="K27" s="142">
        <v>137</v>
      </c>
      <c r="L27" s="141">
        <v>42</v>
      </c>
      <c r="M27" s="140">
        <f t="shared" si="9"/>
        <v>18870</v>
      </c>
      <c r="N27" s="146">
        <f t="shared" si="10"/>
        <v>0.027186009538950673</v>
      </c>
      <c r="O27" s="145">
        <v>55593</v>
      </c>
      <c r="P27" s="141">
        <v>53848</v>
      </c>
      <c r="Q27" s="142">
        <v>497</v>
      </c>
      <c r="R27" s="141">
        <v>543</v>
      </c>
      <c r="S27" s="140">
        <f t="shared" si="11"/>
        <v>110481</v>
      </c>
      <c r="T27" s="144">
        <f t="shared" si="12"/>
        <v>0.005861585285559228</v>
      </c>
      <c r="U27" s="143">
        <v>54875</v>
      </c>
      <c r="V27" s="141">
        <v>53191</v>
      </c>
      <c r="W27" s="142">
        <v>821</v>
      </c>
      <c r="X27" s="141">
        <v>670</v>
      </c>
      <c r="Y27" s="140">
        <f t="shared" si="13"/>
        <v>109557</v>
      </c>
      <c r="Z27" s="139">
        <f t="shared" si="14"/>
        <v>0.008433965880774386</v>
      </c>
    </row>
    <row r="28" spans="1:26" ht="21" customHeight="1">
      <c r="A28" s="147" t="s">
        <v>396</v>
      </c>
      <c r="B28" s="374" t="s">
        <v>397</v>
      </c>
      <c r="C28" s="145">
        <v>9469</v>
      </c>
      <c r="D28" s="141">
        <v>9069</v>
      </c>
      <c r="E28" s="142">
        <v>57</v>
      </c>
      <c r="F28" s="141">
        <v>49</v>
      </c>
      <c r="G28" s="140">
        <f t="shared" si="6"/>
        <v>18644</v>
      </c>
      <c r="H28" s="144">
        <f t="shared" si="8"/>
        <v>0.005507005452065363</v>
      </c>
      <c r="I28" s="143">
        <v>7142</v>
      </c>
      <c r="J28" s="141">
        <v>7177</v>
      </c>
      <c r="K28" s="142">
        <v>6</v>
      </c>
      <c r="L28" s="141">
        <v>4</v>
      </c>
      <c r="M28" s="140">
        <f t="shared" si="9"/>
        <v>14329</v>
      </c>
      <c r="N28" s="146">
        <f t="shared" si="10"/>
        <v>0.30113755321376234</v>
      </c>
      <c r="O28" s="145">
        <v>51501</v>
      </c>
      <c r="P28" s="141">
        <v>49824</v>
      </c>
      <c r="Q28" s="142">
        <v>280</v>
      </c>
      <c r="R28" s="141">
        <v>265</v>
      </c>
      <c r="S28" s="140">
        <f t="shared" si="11"/>
        <v>101870</v>
      </c>
      <c r="T28" s="144">
        <f t="shared" si="12"/>
        <v>0.005404727446709557</v>
      </c>
      <c r="U28" s="143">
        <v>42431</v>
      </c>
      <c r="V28" s="141">
        <v>41866</v>
      </c>
      <c r="W28" s="142">
        <v>92</v>
      </c>
      <c r="X28" s="141">
        <v>58</v>
      </c>
      <c r="Y28" s="140">
        <f t="shared" si="13"/>
        <v>84447</v>
      </c>
      <c r="Z28" s="139">
        <f t="shared" si="14"/>
        <v>0.2063187561429063</v>
      </c>
    </row>
    <row r="29" spans="1:26" ht="21" customHeight="1">
      <c r="A29" s="147" t="s">
        <v>398</v>
      </c>
      <c r="B29" s="374" t="s">
        <v>399</v>
      </c>
      <c r="C29" s="145">
        <v>8654</v>
      </c>
      <c r="D29" s="141">
        <v>8320</v>
      </c>
      <c r="E29" s="142">
        <v>59</v>
      </c>
      <c r="F29" s="141">
        <v>63</v>
      </c>
      <c r="G29" s="140">
        <f t="shared" si="6"/>
        <v>17096</v>
      </c>
      <c r="H29" s="144">
        <f t="shared" si="8"/>
        <v>0.005049762133045991</v>
      </c>
      <c r="I29" s="143">
        <v>8363</v>
      </c>
      <c r="J29" s="141">
        <v>8180</v>
      </c>
      <c r="K29" s="142">
        <v>221</v>
      </c>
      <c r="L29" s="141">
        <v>190</v>
      </c>
      <c r="M29" s="140">
        <f t="shared" si="9"/>
        <v>16954</v>
      </c>
      <c r="N29" s="146">
        <f t="shared" si="10"/>
        <v>0.008375604577090856</v>
      </c>
      <c r="O29" s="145">
        <v>50206</v>
      </c>
      <c r="P29" s="141">
        <v>48443</v>
      </c>
      <c r="Q29" s="142">
        <v>703</v>
      </c>
      <c r="R29" s="141">
        <v>750</v>
      </c>
      <c r="S29" s="140">
        <f t="shared" si="11"/>
        <v>100102</v>
      </c>
      <c r="T29" s="144">
        <f t="shared" si="12"/>
        <v>0.00531092595337705</v>
      </c>
      <c r="U29" s="143">
        <v>47055</v>
      </c>
      <c r="V29" s="141">
        <v>45880</v>
      </c>
      <c r="W29" s="142">
        <v>1054</v>
      </c>
      <c r="X29" s="141">
        <v>1128</v>
      </c>
      <c r="Y29" s="140">
        <f t="shared" si="13"/>
        <v>95117</v>
      </c>
      <c r="Z29" s="139">
        <f t="shared" si="14"/>
        <v>0.052409138219245754</v>
      </c>
    </row>
    <row r="30" spans="1:26" ht="21" customHeight="1">
      <c r="A30" s="147" t="s">
        <v>400</v>
      </c>
      <c r="B30" s="374" t="s">
        <v>401</v>
      </c>
      <c r="C30" s="145">
        <v>7986</v>
      </c>
      <c r="D30" s="141">
        <v>8504</v>
      </c>
      <c r="E30" s="142">
        <v>54</v>
      </c>
      <c r="F30" s="141">
        <v>81</v>
      </c>
      <c r="G30" s="140">
        <f t="shared" si="6"/>
        <v>16625</v>
      </c>
      <c r="H30" s="144">
        <f>G30/$G$9</f>
        <v>0.004910639650321104</v>
      </c>
      <c r="I30" s="143">
        <v>2691</v>
      </c>
      <c r="J30" s="141">
        <v>2825</v>
      </c>
      <c r="K30" s="142"/>
      <c r="L30" s="141">
        <v>36</v>
      </c>
      <c r="M30" s="140">
        <f>SUM(I30:L30)</f>
        <v>5552</v>
      </c>
      <c r="N30" s="146">
        <f>IF(ISERROR(G30/M30-1),"         /0",(G30/M30-1))</f>
        <v>1.9944164265129682</v>
      </c>
      <c r="O30" s="145">
        <v>46515</v>
      </c>
      <c r="P30" s="141">
        <v>47664</v>
      </c>
      <c r="Q30" s="142">
        <v>354</v>
      </c>
      <c r="R30" s="141">
        <v>316</v>
      </c>
      <c r="S30" s="140">
        <f>SUM(O30:R30)</f>
        <v>94849</v>
      </c>
      <c r="T30" s="144">
        <f>S30/$S$9</f>
        <v>0.005032227285687197</v>
      </c>
      <c r="U30" s="143">
        <v>46170</v>
      </c>
      <c r="V30" s="141">
        <v>45535</v>
      </c>
      <c r="W30" s="142">
        <v>277</v>
      </c>
      <c r="X30" s="141">
        <v>213</v>
      </c>
      <c r="Y30" s="140">
        <f>SUM(U30:X30)</f>
        <v>92195</v>
      </c>
      <c r="Z30" s="139">
        <f>IF(ISERROR(S30/Y30-1),"         /0",IF(S30/Y30&gt;5,"  *  ",(S30/Y30-1)))</f>
        <v>0.028786810564564336</v>
      </c>
    </row>
    <row r="31" spans="1:26" ht="21" customHeight="1">
      <c r="A31" s="147" t="s">
        <v>402</v>
      </c>
      <c r="B31" s="374" t="s">
        <v>403</v>
      </c>
      <c r="C31" s="145">
        <v>7581</v>
      </c>
      <c r="D31" s="141">
        <v>8075</v>
      </c>
      <c r="E31" s="142">
        <v>14</v>
      </c>
      <c r="F31" s="141">
        <v>9</v>
      </c>
      <c r="G31" s="140">
        <f t="shared" si="6"/>
        <v>15679</v>
      </c>
      <c r="H31" s="144">
        <f>G31/$G$9</f>
        <v>0.0046312131775870435</v>
      </c>
      <c r="I31" s="143">
        <v>6910</v>
      </c>
      <c r="J31" s="141">
        <v>6705</v>
      </c>
      <c r="K31" s="142">
        <v>29</v>
      </c>
      <c r="L31" s="141">
        <v>17</v>
      </c>
      <c r="M31" s="140">
        <f>SUM(I31:L31)</f>
        <v>13661</v>
      </c>
      <c r="N31" s="146">
        <f>IF(ISERROR(G31/M31-1),"         /0",(G31/M31-1))</f>
        <v>0.14771978625283655</v>
      </c>
      <c r="O31" s="145">
        <v>38288</v>
      </c>
      <c r="P31" s="141">
        <v>38987</v>
      </c>
      <c r="Q31" s="142">
        <v>231</v>
      </c>
      <c r="R31" s="141">
        <v>152</v>
      </c>
      <c r="S31" s="140">
        <f>SUM(O31:R31)</f>
        <v>77658</v>
      </c>
      <c r="T31" s="144">
        <f>S31/$S$9</f>
        <v>0.0041201563174297715</v>
      </c>
      <c r="U31" s="143">
        <v>36627</v>
      </c>
      <c r="V31" s="141">
        <v>36439</v>
      </c>
      <c r="W31" s="142">
        <v>234</v>
      </c>
      <c r="X31" s="141">
        <v>101</v>
      </c>
      <c r="Y31" s="140">
        <f>SUM(U31:X31)</f>
        <v>73401</v>
      </c>
      <c r="Z31" s="139">
        <f>IF(ISERROR(S31/Y31-1),"         /0",IF(S31/Y31&gt;5,"  *  ",(S31/Y31-1)))</f>
        <v>0.05799648506151134</v>
      </c>
    </row>
    <row r="32" spans="1:26" ht="21" customHeight="1">
      <c r="A32" s="147" t="s">
        <v>404</v>
      </c>
      <c r="B32" s="374" t="s">
        <v>405</v>
      </c>
      <c r="C32" s="145">
        <v>3614</v>
      </c>
      <c r="D32" s="141">
        <v>3508</v>
      </c>
      <c r="E32" s="142">
        <v>3162</v>
      </c>
      <c r="F32" s="141">
        <v>3298</v>
      </c>
      <c r="G32" s="140">
        <f t="shared" si="6"/>
        <v>13582</v>
      </c>
      <c r="H32" s="144">
        <f>G32/$G$9</f>
        <v>0.004011807983799172</v>
      </c>
      <c r="I32" s="143">
        <v>2130</v>
      </c>
      <c r="J32" s="141">
        <v>2313</v>
      </c>
      <c r="K32" s="142">
        <v>2712</v>
      </c>
      <c r="L32" s="141">
        <v>2746</v>
      </c>
      <c r="M32" s="140">
        <f>SUM(I32:L32)</f>
        <v>9901</v>
      </c>
      <c r="N32" s="146">
        <f>IF(ISERROR(G32/M32-1),"         /0",(G32/M32-1))</f>
        <v>0.37178062821937186</v>
      </c>
      <c r="O32" s="145">
        <v>19677</v>
      </c>
      <c r="P32" s="141">
        <v>19081</v>
      </c>
      <c r="Q32" s="142">
        <v>17356</v>
      </c>
      <c r="R32" s="141">
        <v>17955</v>
      </c>
      <c r="S32" s="140">
        <f>SUM(O32:R32)</f>
        <v>74069</v>
      </c>
      <c r="T32" s="144">
        <f>S32/$S$9</f>
        <v>0.0039297414081705135</v>
      </c>
      <c r="U32" s="143">
        <v>14079</v>
      </c>
      <c r="V32" s="141">
        <v>13814</v>
      </c>
      <c r="W32" s="142">
        <v>15815</v>
      </c>
      <c r="X32" s="141">
        <v>14813</v>
      </c>
      <c r="Y32" s="140">
        <f>SUM(U32:X32)</f>
        <v>58521</v>
      </c>
      <c r="Z32" s="139">
        <f>IF(ISERROR(S32/Y32-1),"         /0",IF(S32/Y32&gt;5,"  *  ",(S32/Y32-1)))</f>
        <v>0.2656824046068933</v>
      </c>
    </row>
    <row r="33" spans="1:26" ht="21" customHeight="1">
      <c r="A33" s="147" t="s">
        <v>406</v>
      </c>
      <c r="B33" s="374" t="s">
        <v>407</v>
      </c>
      <c r="C33" s="145">
        <v>0</v>
      </c>
      <c r="D33" s="141">
        <v>0</v>
      </c>
      <c r="E33" s="142">
        <v>6925</v>
      </c>
      <c r="F33" s="141">
        <v>6642</v>
      </c>
      <c r="G33" s="140">
        <f t="shared" si="6"/>
        <v>13567</v>
      </c>
      <c r="H33" s="144">
        <f>G33/$G$9</f>
        <v>0.004007377331483093</v>
      </c>
      <c r="I33" s="143"/>
      <c r="J33" s="141"/>
      <c r="K33" s="142">
        <v>4063</v>
      </c>
      <c r="L33" s="141">
        <v>6074</v>
      </c>
      <c r="M33" s="140">
        <f>SUM(I33:L33)</f>
        <v>10137</v>
      </c>
      <c r="N33" s="146">
        <f>IF(ISERROR(G33/M33-1),"         /0",(G33/M33-1))</f>
        <v>0.33836440761566533</v>
      </c>
      <c r="O33" s="145"/>
      <c r="P33" s="141"/>
      <c r="Q33" s="142">
        <v>42128</v>
      </c>
      <c r="R33" s="141">
        <v>42211</v>
      </c>
      <c r="S33" s="140">
        <f>SUM(O33:R33)</f>
        <v>84339</v>
      </c>
      <c r="T33" s="144">
        <f>S33/$S$9</f>
        <v>0.004474617729734341</v>
      </c>
      <c r="U33" s="143"/>
      <c r="V33" s="141"/>
      <c r="W33" s="142">
        <v>22544</v>
      </c>
      <c r="X33" s="141">
        <v>28046</v>
      </c>
      <c r="Y33" s="140">
        <f>SUM(U33:X33)</f>
        <v>50590</v>
      </c>
      <c r="Z33" s="139">
        <f>IF(ISERROR(S33/Y33-1),"         /0",IF(S33/Y33&gt;5,"  *  ",(S33/Y33-1)))</f>
        <v>0.6671081241352046</v>
      </c>
    </row>
    <row r="34" spans="1:26" ht="21" customHeight="1">
      <c r="A34" s="147" t="s">
        <v>408</v>
      </c>
      <c r="B34" s="374" t="s">
        <v>409</v>
      </c>
      <c r="C34" s="145">
        <v>5443</v>
      </c>
      <c r="D34" s="141">
        <v>5499</v>
      </c>
      <c r="E34" s="142">
        <v>152</v>
      </c>
      <c r="F34" s="141">
        <v>156</v>
      </c>
      <c r="G34" s="140">
        <f t="shared" si="6"/>
        <v>11250</v>
      </c>
      <c r="H34" s="144">
        <f>G34/$G$9</f>
        <v>0.003322989237059394</v>
      </c>
      <c r="I34" s="143">
        <v>6042</v>
      </c>
      <c r="J34" s="141">
        <v>6076</v>
      </c>
      <c r="K34" s="142">
        <v>70</v>
      </c>
      <c r="L34" s="141">
        <v>75</v>
      </c>
      <c r="M34" s="140">
        <f>SUM(I34:L34)</f>
        <v>12263</v>
      </c>
      <c r="N34" s="146">
        <f>IF(ISERROR(G34/M34-1),"         /0",(G34/M34-1))</f>
        <v>-0.08260621381391176</v>
      </c>
      <c r="O34" s="145">
        <v>35048</v>
      </c>
      <c r="P34" s="141">
        <v>33600</v>
      </c>
      <c r="Q34" s="142">
        <v>758</v>
      </c>
      <c r="R34" s="141">
        <v>770</v>
      </c>
      <c r="S34" s="140">
        <f>SUM(O34:R34)</f>
        <v>70176</v>
      </c>
      <c r="T34" s="144">
        <f>S34/$S$9</f>
        <v>0.00372319773535182</v>
      </c>
      <c r="U34" s="143">
        <v>37695</v>
      </c>
      <c r="V34" s="141">
        <v>36110</v>
      </c>
      <c r="W34" s="142">
        <v>527</v>
      </c>
      <c r="X34" s="141">
        <v>596</v>
      </c>
      <c r="Y34" s="140">
        <f>SUM(U34:X34)</f>
        <v>74928</v>
      </c>
      <c r="Z34" s="139">
        <f>IF(ISERROR(S34/Y34-1),"         /0",IF(S34/Y34&gt;5,"  *  ",(S34/Y34-1)))</f>
        <v>-0.06342088404868673</v>
      </c>
    </row>
    <row r="35" spans="1:26" ht="21" customHeight="1">
      <c r="A35" s="147" t="s">
        <v>410</v>
      </c>
      <c r="B35" s="374" t="s">
        <v>411</v>
      </c>
      <c r="C35" s="145">
        <v>4431</v>
      </c>
      <c r="D35" s="141">
        <v>4301</v>
      </c>
      <c r="E35" s="142">
        <v>156</v>
      </c>
      <c r="F35" s="141">
        <v>105</v>
      </c>
      <c r="G35" s="140">
        <f t="shared" si="6"/>
        <v>8993</v>
      </c>
      <c r="H35" s="144">
        <f aca="true" t="shared" si="15" ref="H35:H47">G35/$G$9</f>
        <v>0.0026563237519000114</v>
      </c>
      <c r="I35" s="143">
        <v>4202</v>
      </c>
      <c r="J35" s="141">
        <v>4153</v>
      </c>
      <c r="K35" s="142">
        <v>181</v>
      </c>
      <c r="L35" s="141">
        <v>196</v>
      </c>
      <c r="M35" s="140">
        <f aca="true" t="shared" si="16" ref="M35:M47">SUM(I35:L35)</f>
        <v>8732</v>
      </c>
      <c r="N35" s="146">
        <f aca="true" t="shared" si="17" ref="N35:N47">IF(ISERROR(G35/M35-1),"         /0",(G35/M35-1))</f>
        <v>0.029890059551076487</v>
      </c>
      <c r="O35" s="145">
        <v>25127</v>
      </c>
      <c r="P35" s="141">
        <v>25150</v>
      </c>
      <c r="Q35" s="142">
        <v>995</v>
      </c>
      <c r="R35" s="141">
        <v>702</v>
      </c>
      <c r="S35" s="140">
        <f aca="true" t="shared" si="18" ref="S35:S47">SUM(O35:R35)</f>
        <v>51974</v>
      </c>
      <c r="T35" s="144">
        <f aca="true" t="shared" si="19" ref="T35:T47">S35/$S$9</f>
        <v>0.002757488017230613</v>
      </c>
      <c r="U35" s="143">
        <v>25034</v>
      </c>
      <c r="V35" s="141">
        <v>24958</v>
      </c>
      <c r="W35" s="142">
        <v>1062</v>
      </c>
      <c r="X35" s="141">
        <v>822</v>
      </c>
      <c r="Y35" s="140">
        <f aca="true" t="shared" si="20" ref="Y35:Y47">SUM(U35:X35)</f>
        <v>51876</v>
      </c>
      <c r="Z35" s="139">
        <f aca="true" t="shared" si="21" ref="Z35:Z47">IF(ISERROR(S35/Y35-1),"         /0",IF(S35/Y35&gt;5,"  *  ",(S35/Y35-1)))</f>
        <v>0.0018891202097308657</v>
      </c>
    </row>
    <row r="36" spans="1:26" ht="21" customHeight="1">
      <c r="A36" s="147" t="s">
        <v>412</v>
      </c>
      <c r="B36" s="374" t="s">
        <v>413</v>
      </c>
      <c r="C36" s="145">
        <v>3681</v>
      </c>
      <c r="D36" s="141">
        <v>4092</v>
      </c>
      <c r="E36" s="142">
        <v>16</v>
      </c>
      <c r="F36" s="141">
        <v>13</v>
      </c>
      <c r="G36" s="140">
        <f t="shared" si="6"/>
        <v>7802</v>
      </c>
      <c r="H36" s="144">
        <f t="shared" si="15"/>
        <v>0.0023045299580033234</v>
      </c>
      <c r="I36" s="143">
        <v>3326</v>
      </c>
      <c r="J36" s="141">
        <v>3743</v>
      </c>
      <c r="K36" s="142">
        <v>35</v>
      </c>
      <c r="L36" s="141">
        <v>31</v>
      </c>
      <c r="M36" s="140">
        <f t="shared" si="16"/>
        <v>7135</v>
      </c>
      <c r="N36" s="146">
        <f t="shared" si="17"/>
        <v>0.09348283111422573</v>
      </c>
      <c r="O36" s="145">
        <v>21302</v>
      </c>
      <c r="P36" s="141">
        <v>21641</v>
      </c>
      <c r="Q36" s="142">
        <v>99</v>
      </c>
      <c r="R36" s="141">
        <v>101</v>
      </c>
      <c r="S36" s="140">
        <f t="shared" si="18"/>
        <v>43143</v>
      </c>
      <c r="T36" s="144">
        <f t="shared" si="19"/>
        <v>0.002288958046857666</v>
      </c>
      <c r="U36" s="143">
        <v>19349</v>
      </c>
      <c r="V36" s="141">
        <v>19955</v>
      </c>
      <c r="W36" s="142">
        <v>108</v>
      </c>
      <c r="X36" s="141">
        <v>105</v>
      </c>
      <c r="Y36" s="140">
        <f t="shared" si="20"/>
        <v>39517</v>
      </c>
      <c r="Z36" s="139">
        <f t="shared" si="21"/>
        <v>0.09175797757926962</v>
      </c>
    </row>
    <row r="37" spans="1:26" ht="21" customHeight="1">
      <c r="A37" s="147" t="s">
        <v>414</v>
      </c>
      <c r="B37" s="374" t="s">
        <v>415</v>
      </c>
      <c r="C37" s="145">
        <v>3381</v>
      </c>
      <c r="D37" s="141">
        <v>3217</v>
      </c>
      <c r="E37" s="142">
        <v>0</v>
      </c>
      <c r="F37" s="141">
        <v>0</v>
      </c>
      <c r="G37" s="140">
        <f t="shared" si="6"/>
        <v>6598</v>
      </c>
      <c r="H37" s="144">
        <f t="shared" si="15"/>
        <v>0.0019488962654327004</v>
      </c>
      <c r="I37" s="143">
        <v>3618</v>
      </c>
      <c r="J37" s="141">
        <v>3275</v>
      </c>
      <c r="K37" s="142"/>
      <c r="L37" s="141"/>
      <c r="M37" s="140">
        <f t="shared" si="16"/>
        <v>6893</v>
      </c>
      <c r="N37" s="146">
        <f t="shared" si="17"/>
        <v>-0.042797040475845094</v>
      </c>
      <c r="O37" s="145">
        <v>17867</v>
      </c>
      <c r="P37" s="141">
        <v>16555</v>
      </c>
      <c r="Q37" s="142">
        <v>12</v>
      </c>
      <c r="R37" s="141">
        <v>12</v>
      </c>
      <c r="S37" s="140">
        <f t="shared" si="18"/>
        <v>34446</v>
      </c>
      <c r="T37" s="144">
        <f t="shared" si="19"/>
        <v>0.0018275374656852596</v>
      </c>
      <c r="U37" s="143">
        <v>17447</v>
      </c>
      <c r="V37" s="141">
        <v>19046</v>
      </c>
      <c r="W37" s="142">
        <v>86</v>
      </c>
      <c r="X37" s="141">
        <v>83</v>
      </c>
      <c r="Y37" s="140">
        <f t="shared" si="20"/>
        <v>36662</v>
      </c>
      <c r="Z37" s="139">
        <f t="shared" si="21"/>
        <v>-0.06044405651628393</v>
      </c>
    </row>
    <row r="38" spans="1:26" ht="21" customHeight="1">
      <c r="A38" s="147" t="s">
        <v>416</v>
      </c>
      <c r="B38" s="374" t="s">
        <v>417</v>
      </c>
      <c r="C38" s="145">
        <v>3204</v>
      </c>
      <c r="D38" s="141">
        <v>3040</v>
      </c>
      <c r="E38" s="142">
        <v>132</v>
      </c>
      <c r="F38" s="141">
        <v>211</v>
      </c>
      <c r="G38" s="140">
        <f t="shared" si="6"/>
        <v>6587</v>
      </c>
      <c r="H38" s="144">
        <f t="shared" si="15"/>
        <v>0.001945647120400909</v>
      </c>
      <c r="I38" s="143">
        <v>3572</v>
      </c>
      <c r="J38" s="141">
        <v>3334</v>
      </c>
      <c r="K38" s="142">
        <v>118</v>
      </c>
      <c r="L38" s="141">
        <v>159</v>
      </c>
      <c r="M38" s="140">
        <f t="shared" si="16"/>
        <v>7183</v>
      </c>
      <c r="N38" s="146">
        <f t="shared" si="17"/>
        <v>-0.08297368787414727</v>
      </c>
      <c r="O38" s="145">
        <v>19799</v>
      </c>
      <c r="P38" s="141">
        <v>17524</v>
      </c>
      <c r="Q38" s="142">
        <v>2170</v>
      </c>
      <c r="R38" s="141">
        <v>2105</v>
      </c>
      <c r="S38" s="140">
        <f t="shared" si="18"/>
        <v>41598</v>
      </c>
      <c r="T38" s="144">
        <f t="shared" si="19"/>
        <v>0.0022069878504782973</v>
      </c>
      <c r="U38" s="143">
        <v>21334</v>
      </c>
      <c r="V38" s="141">
        <v>19552</v>
      </c>
      <c r="W38" s="142">
        <v>954</v>
      </c>
      <c r="X38" s="141">
        <v>1001</v>
      </c>
      <c r="Y38" s="140">
        <f t="shared" si="20"/>
        <v>42841</v>
      </c>
      <c r="Z38" s="139">
        <f t="shared" si="21"/>
        <v>-0.029014262038701277</v>
      </c>
    </row>
    <row r="39" spans="1:26" ht="21" customHeight="1">
      <c r="A39" s="147" t="s">
        <v>418</v>
      </c>
      <c r="B39" s="374" t="s">
        <v>419</v>
      </c>
      <c r="C39" s="145">
        <v>3031</v>
      </c>
      <c r="D39" s="141">
        <v>2826</v>
      </c>
      <c r="E39" s="142">
        <v>17</v>
      </c>
      <c r="F39" s="141">
        <v>37</v>
      </c>
      <c r="G39" s="140">
        <f t="shared" si="6"/>
        <v>5911</v>
      </c>
      <c r="H39" s="144">
        <f t="shared" si="15"/>
        <v>0.0017459723893562735</v>
      </c>
      <c r="I39" s="143">
        <v>2603</v>
      </c>
      <c r="J39" s="141">
        <v>2512</v>
      </c>
      <c r="K39" s="142">
        <v>200</v>
      </c>
      <c r="L39" s="141">
        <v>169</v>
      </c>
      <c r="M39" s="140">
        <f t="shared" si="16"/>
        <v>5484</v>
      </c>
      <c r="N39" s="146">
        <f t="shared" si="17"/>
        <v>0.07786287381473378</v>
      </c>
      <c r="O39" s="145">
        <v>19110</v>
      </c>
      <c r="P39" s="141">
        <v>17968</v>
      </c>
      <c r="Q39" s="142">
        <v>501</v>
      </c>
      <c r="R39" s="141">
        <v>464</v>
      </c>
      <c r="S39" s="140">
        <f t="shared" si="18"/>
        <v>38043</v>
      </c>
      <c r="T39" s="144">
        <f t="shared" si="19"/>
        <v>0.0020183768160908187</v>
      </c>
      <c r="U39" s="143">
        <v>16437</v>
      </c>
      <c r="V39" s="141">
        <v>15602</v>
      </c>
      <c r="W39" s="142">
        <v>736</v>
      </c>
      <c r="X39" s="141">
        <v>643</v>
      </c>
      <c r="Y39" s="140">
        <f t="shared" si="20"/>
        <v>33418</v>
      </c>
      <c r="Z39" s="139">
        <f t="shared" si="21"/>
        <v>0.13839846789155552</v>
      </c>
    </row>
    <row r="40" spans="1:26" ht="21" customHeight="1">
      <c r="A40" s="147" t="s">
        <v>420</v>
      </c>
      <c r="B40" s="374" t="s">
        <v>421</v>
      </c>
      <c r="C40" s="145">
        <v>2526</v>
      </c>
      <c r="D40" s="141">
        <v>2685</v>
      </c>
      <c r="E40" s="142">
        <v>3</v>
      </c>
      <c r="F40" s="141">
        <v>28</v>
      </c>
      <c r="G40" s="140">
        <f t="shared" si="6"/>
        <v>5242</v>
      </c>
      <c r="H40" s="144">
        <f t="shared" si="15"/>
        <v>0.0015483652960591415</v>
      </c>
      <c r="I40" s="143">
        <v>2478</v>
      </c>
      <c r="J40" s="141">
        <v>2467</v>
      </c>
      <c r="K40" s="142">
        <v>33</v>
      </c>
      <c r="L40" s="141">
        <v>36</v>
      </c>
      <c r="M40" s="140">
        <f t="shared" si="16"/>
        <v>5014</v>
      </c>
      <c r="N40" s="146">
        <f t="shared" si="17"/>
        <v>0.04547267650578379</v>
      </c>
      <c r="O40" s="145">
        <v>14960</v>
      </c>
      <c r="P40" s="141">
        <v>15245</v>
      </c>
      <c r="Q40" s="142">
        <v>175</v>
      </c>
      <c r="R40" s="141">
        <v>160</v>
      </c>
      <c r="S40" s="140">
        <f t="shared" si="18"/>
        <v>30540</v>
      </c>
      <c r="T40" s="144">
        <f t="shared" si="19"/>
        <v>0.0016203040760038273</v>
      </c>
      <c r="U40" s="143">
        <v>14766</v>
      </c>
      <c r="V40" s="141">
        <v>14722</v>
      </c>
      <c r="W40" s="142">
        <v>413</v>
      </c>
      <c r="X40" s="141">
        <v>381</v>
      </c>
      <c r="Y40" s="140">
        <f t="shared" si="20"/>
        <v>30282</v>
      </c>
      <c r="Z40" s="139">
        <f t="shared" si="21"/>
        <v>0.008519912819496822</v>
      </c>
    </row>
    <row r="41" spans="1:26" ht="21" customHeight="1">
      <c r="A41" s="147" t="s">
        <v>422</v>
      </c>
      <c r="B41" s="374" t="s">
        <v>423</v>
      </c>
      <c r="C41" s="145">
        <v>2139</v>
      </c>
      <c r="D41" s="141">
        <v>2073</v>
      </c>
      <c r="E41" s="142">
        <v>451</v>
      </c>
      <c r="F41" s="141">
        <v>484</v>
      </c>
      <c r="G41" s="140">
        <f t="shared" si="6"/>
        <v>5147</v>
      </c>
      <c r="H41" s="144">
        <f t="shared" si="15"/>
        <v>0.0015203044980573067</v>
      </c>
      <c r="I41" s="143">
        <v>1725</v>
      </c>
      <c r="J41" s="141">
        <v>1765</v>
      </c>
      <c r="K41" s="142">
        <v>305</v>
      </c>
      <c r="L41" s="141">
        <v>288</v>
      </c>
      <c r="M41" s="140">
        <f t="shared" si="16"/>
        <v>4083</v>
      </c>
      <c r="N41" s="146">
        <f t="shared" si="17"/>
        <v>0.260592701445016</v>
      </c>
      <c r="O41" s="145">
        <v>12692</v>
      </c>
      <c r="P41" s="141">
        <v>12483</v>
      </c>
      <c r="Q41" s="142">
        <v>2870</v>
      </c>
      <c r="R41" s="141">
        <v>2811</v>
      </c>
      <c r="S41" s="140">
        <f t="shared" si="18"/>
        <v>30856</v>
      </c>
      <c r="T41" s="144">
        <f t="shared" si="19"/>
        <v>0.0016370695012827142</v>
      </c>
      <c r="U41" s="143">
        <v>9877</v>
      </c>
      <c r="V41" s="141">
        <v>9758</v>
      </c>
      <c r="W41" s="142">
        <v>2022</v>
      </c>
      <c r="X41" s="141">
        <v>1897</v>
      </c>
      <c r="Y41" s="140">
        <f t="shared" si="20"/>
        <v>23554</v>
      </c>
      <c r="Z41" s="139">
        <f t="shared" si="21"/>
        <v>0.31001103846480427</v>
      </c>
    </row>
    <row r="42" spans="1:26" ht="21" customHeight="1">
      <c r="A42" s="147" t="s">
        <v>424</v>
      </c>
      <c r="B42" s="374" t="s">
        <v>425</v>
      </c>
      <c r="C42" s="145">
        <v>1188</v>
      </c>
      <c r="D42" s="141">
        <v>1401</v>
      </c>
      <c r="E42" s="142">
        <v>860</v>
      </c>
      <c r="F42" s="141">
        <v>10</v>
      </c>
      <c r="G42" s="140">
        <f t="shared" si="6"/>
        <v>3459</v>
      </c>
      <c r="H42" s="144">
        <f t="shared" si="15"/>
        <v>0.0010217084240878617</v>
      </c>
      <c r="I42" s="143">
        <v>591</v>
      </c>
      <c r="J42" s="141">
        <v>752</v>
      </c>
      <c r="K42" s="142">
        <v>1478</v>
      </c>
      <c r="L42" s="141">
        <v>1727</v>
      </c>
      <c r="M42" s="140">
        <f t="shared" si="16"/>
        <v>4548</v>
      </c>
      <c r="N42" s="146">
        <f t="shared" si="17"/>
        <v>-0.23944591029023743</v>
      </c>
      <c r="O42" s="145">
        <v>7787</v>
      </c>
      <c r="P42" s="141">
        <v>8031</v>
      </c>
      <c r="Q42" s="142">
        <v>6696</v>
      </c>
      <c r="R42" s="141">
        <v>6013</v>
      </c>
      <c r="S42" s="140">
        <f t="shared" si="18"/>
        <v>28527</v>
      </c>
      <c r="T42" s="144">
        <f t="shared" si="19"/>
        <v>0.0015135040725658539</v>
      </c>
      <c r="U42" s="143">
        <v>4654</v>
      </c>
      <c r="V42" s="141">
        <v>4627</v>
      </c>
      <c r="W42" s="142">
        <v>9589</v>
      </c>
      <c r="X42" s="141">
        <v>9844</v>
      </c>
      <c r="Y42" s="140">
        <f t="shared" si="20"/>
        <v>28714</v>
      </c>
      <c r="Z42" s="139">
        <f t="shared" si="21"/>
        <v>-0.006512502611966342</v>
      </c>
    </row>
    <row r="43" spans="1:26" ht="21" customHeight="1">
      <c r="A43" s="147" t="s">
        <v>426</v>
      </c>
      <c r="B43" s="374" t="s">
        <v>427</v>
      </c>
      <c r="C43" s="145">
        <v>1471</v>
      </c>
      <c r="D43" s="141">
        <v>1635</v>
      </c>
      <c r="E43" s="142">
        <v>25</v>
      </c>
      <c r="F43" s="141">
        <v>24</v>
      </c>
      <c r="G43" s="140">
        <f t="shared" si="6"/>
        <v>3155</v>
      </c>
      <c r="H43" s="144">
        <f t="shared" si="15"/>
        <v>0.00093191387048199</v>
      </c>
      <c r="I43" s="143">
        <v>1424</v>
      </c>
      <c r="J43" s="141">
        <v>1535</v>
      </c>
      <c r="K43" s="142">
        <v>36</v>
      </c>
      <c r="L43" s="141">
        <v>37</v>
      </c>
      <c r="M43" s="140">
        <f t="shared" si="16"/>
        <v>3032</v>
      </c>
      <c r="N43" s="146">
        <f t="shared" si="17"/>
        <v>0.040567282321899656</v>
      </c>
      <c r="O43" s="145">
        <v>9552</v>
      </c>
      <c r="P43" s="141">
        <v>9025</v>
      </c>
      <c r="Q43" s="142">
        <v>278</v>
      </c>
      <c r="R43" s="141">
        <v>235</v>
      </c>
      <c r="S43" s="140">
        <f t="shared" si="18"/>
        <v>19090</v>
      </c>
      <c r="T43" s="144">
        <f t="shared" si="19"/>
        <v>0.001012822685360611</v>
      </c>
      <c r="U43" s="143">
        <v>8580</v>
      </c>
      <c r="V43" s="141">
        <v>8294</v>
      </c>
      <c r="W43" s="142">
        <v>333</v>
      </c>
      <c r="X43" s="141">
        <v>342</v>
      </c>
      <c r="Y43" s="140">
        <f t="shared" si="20"/>
        <v>17549</v>
      </c>
      <c r="Z43" s="139">
        <f t="shared" si="21"/>
        <v>0.08781127129750987</v>
      </c>
    </row>
    <row r="44" spans="1:26" ht="21" customHeight="1">
      <c r="A44" s="147" t="s">
        <v>428</v>
      </c>
      <c r="B44" s="374" t="s">
        <v>429</v>
      </c>
      <c r="C44" s="145">
        <v>1422</v>
      </c>
      <c r="D44" s="141">
        <v>1373</v>
      </c>
      <c r="E44" s="142">
        <v>18</v>
      </c>
      <c r="F44" s="141">
        <v>18</v>
      </c>
      <c r="G44" s="140">
        <f t="shared" si="6"/>
        <v>2831</v>
      </c>
      <c r="H44" s="144">
        <f t="shared" si="15"/>
        <v>0.0008362117804546794</v>
      </c>
      <c r="I44" s="143">
        <v>1329</v>
      </c>
      <c r="J44" s="141">
        <v>1220</v>
      </c>
      <c r="K44" s="142">
        <v>48</v>
      </c>
      <c r="L44" s="141">
        <v>31</v>
      </c>
      <c r="M44" s="140">
        <f t="shared" si="16"/>
        <v>2628</v>
      </c>
      <c r="N44" s="146">
        <f t="shared" si="17"/>
        <v>0.07724505327245046</v>
      </c>
      <c r="O44" s="145">
        <v>8312</v>
      </c>
      <c r="P44" s="141">
        <v>8203</v>
      </c>
      <c r="Q44" s="142">
        <v>134</v>
      </c>
      <c r="R44" s="141">
        <v>138</v>
      </c>
      <c r="S44" s="140">
        <f t="shared" si="18"/>
        <v>16787</v>
      </c>
      <c r="T44" s="144">
        <f t="shared" si="19"/>
        <v>0.0008906366903692288</v>
      </c>
      <c r="U44" s="143">
        <v>7548</v>
      </c>
      <c r="V44" s="141">
        <v>7071</v>
      </c>
      <c r="W44" s="142">
        <v>436</v>
      </c>
      <c r="X44" s="141">
        <v>447</v>
      </c>
      <c r="Y44" s="140">
        <f t="shared" si="20"/>
        <v>15502</v>
      </c>
      <c r="Z44" s="139">
        <f t="shared" si="21"/>
        <v>0.08289252999612962</v>
      </c>
    </row>
    <row r="45" spans="1:26" ht="21" customHeight="1">
      <c r="A45" s="147" t="s">
        <v>430</v>
      </c>
      <c r="B45" s="374" t="s">
        <v>431</v>
      </c>
      <c r="C45" s="145">
        <v>1233</v>
      </c>
      <c r="D45" s="141">
        <v>1298</v>
      </c>
      <c r="E45" s="142">
        <v>125</v>
      </c>
      <c r="F45" s="141">
        <v>142</v>
      </c>
      <c r="G45" s="140">
        <f t="shared" si="6"/>
        <v>2798</v>
      </c>
      <c r="H45" s="144">
        <f t="shared" si="15"/>
        <v>0.0008264643453593052</v>
      </c>
      <c r="I45" s="143">
        <v>1273</v>
      </c>
      <c r="J45" s="141">
        <v>1196</v>
      </c>
      <c r="K45" s="142">
        <v>155</v>
      </c>
      <c r="L45" s="141">
        <v>134</v>
      </c>
      <c r="M45" s="140">
        <f t="shared" si="16"/>
        <v>2758</v>
      </c>
      <c r="N45" s="146">
        <f t="shared" si="17"/>
        <v>0.014503263234227681</v>
      </c>
      <c r="O45" s="145">
        <v>7536</v>
      </c>
      <c r="P45" s="141">
        <v>8059</v>
      </c>
      <c r="Q45" s="142">
        <v>873</v>
      </c>
      <c r="R45" s="141">
        <v>767</v>
      </c>
      <c r="S45" s="140">
        <f t="shared" si="18"/>
        <v>17235</v>
      </c>
      <c r="T45" s="144">
        <f t="shared" si="19"/>
        <v>0.0009144053945620812</v>
      </c>
      <c r="U45" s="143">
        <v>6759</v>
      </c>
      <c r="V45" s="141">
        <v>6900</v>
      </c>
      <c r="W45" s="142">
        <v>1418</v>
      </c>
      <c r="X45" s="141">
        <v>1282</v>
      </c>
      <c r="Y45" s="140">
        <f t="shared" si="20"/>
        <v>16359</v>
      </c>
      <c r="Z45" s="139">
        <f t="shared" si="21"/>
        <v>0.05354850540986611</v>
      </c>
    </row>
    <row r="46" spans="1:26" ht="21" customHeight="1">
      <c r="A46" s="147" t="s">
        <v>432</v>
      </c>
      <c r="B46" s="374" t="s">
        <v>433</v>
      </c>
      <c r="C46" s="145">
        <v>766</v>
      </c>
      <c r="D46" s="141">
        <v>668</v>
      </c>
      <c r="E46" s="142">
        <v>555</v>
      </c>
      <c r="F46" s="141">
        <v>464</v>
      </c>
      <c r="G46" s="140">
        <f t="shared" si="6"/>
        <v>2453</v>
      </c>
      <c r="H46" s="144">
        <f t="shared" si="15"/>
        <v>0.0007245593420894839</v>
      </c>
      <c r="I46" s="143">
        <v>738</v>
      </c>
      <c r="J46" s="141">
        <v>602</v>
      </c>
      <c r="K46" s="142">
        <v>154</v>
      </c>
      <c r="L46" s="141">
        <v>262</v>
      </c>
      <c r="M46" s="140">
        <f t="shared" si="16"/>
        <v>1756</v>
      </c>
      <c r="N46" s="146">
        <f t="shared" si="17"/>
        <v>0.3969248291571754</v>
      </c>
      <c r="O46" s="145">
        <v>4516</v>
      </c>
      <c r="P46" s="141">
        <v>4308</v>
      </c>
      <c r="Q46" s="142">
        <v>2362</v>
      </c>
      <c r="R46" s="141">
        <v>2000</v>
      </c>
      <c r="S46" s="140">
        <f t="shared" si="18"/>
        <v>13186</v>
      </c>
      <c r="T46" s="144">
        <f t="shared" si="19"/>
        <v>0.0006995851193905195</v>
      </c>
      <c r="U46" s="143">
        <v>4026</v>
      </c>
      <c r="V46" s="141">
        <v>3837</v>
      </c>
      <c r="W46" s="142">
        <v>1390</v>
      </c>
      <c r="X46" s="141">
        <v>1300</v>
      </c>
      <c r="Y46" s="140">
        <f t="shared" si="20"/>
        <v>10553</v>
      </c>
      <c r="Z46" s="139">
        <f t="shared" si="21"/>
        <v>0.24950251113427457</v>
      </c>
    </row>
    <row r="47" spans="1:26" ht="21" customHeight="1">
      <c r="A47" s="147" t="s">
        <v>434</v>
      </c>
      <c r="B47" s="374" t="s">
        <v>435</v>
      </c>
      <c r="C47" s="145">
        <v>920</v>
      </c>
      <c r="D47" s="141">
        <v>925</v>
      </c>
      <c r="E47" s="142">
        <v>222</v>
      </c>
      <c r="F47" s="141">
        <v>284</v>
      </c>
      <c r="G47" s="140">
        <f t="shared" si="6"/>
        <v>2351</v>
      </c>
      <c r="H47" s="144">
        <f t="shared" si="15"/>
        <v>0.0006944309063401453</v>
      </c>
      <c r="I47" s="143">
        <v>1105</v>
      </c>
      <c r="J47" s="141">
        <v>1139</v>
      </c>
      <c r="K47" s="142">
        <v>197</v>
      </c>
      <c r="L47" s="141">
        <v>325</v>
      </c>
      <c r="M47" s="140">
        <f t="shared" si="16"/>
        <v>2766</v>
      </c>
      <c r="N47" s="146">
        <f t="shared" si="17"/>
        <v>-0.15003615328994935</v>
      </c>
      <c r="O47" s="145">
        <v>6434</v>
      </c>
      <c r="P47" s="141">
        <v>6149</v>
      </c>
      <c r="Q47" s="142">
        <v>1622</v>
      </c>
      <c r="R47" s="141">
        <v>1358</v>
      </c>
      <c r="S47" s="140">
        <f t="shared" si="18"/>
        <v>15563</v>
      </c>
      <c r="T47" s="144">
        <f t="shared" si="19"/>
        <v>0.0008256971949851855</v>
      </c>
      <c r="U47" s="143">
        <v>6448</v>
      </c>
      <c r="V47" s="141">
        <v>5526</v>
      </c>
      <c r="W47" s="142">
        <v>1205</v>
      </c>
      <c r="X47" s="141">
        <v>1152</v>
      </c>
      <c r="Y47" s="140">
        <f t="shared" si="20"/>
        <v>14331</v>
      </c>
      <c r="Z47" s="139">
        <f t="shared" si="21"/>
        <v>0.08596748307864077</v>
      </c>
    </row>
    <row r="48" spans="1:26" ht="21" customHeight="1">
      <c r="A48" s="147" t="s">
        <v>436</v>
      </c>
      <c r="B48" s="374" t="s">
        <v>436</v>
      </c>
      <c r="C48" s="145">
        <v>655</v>
      </c>
      <c r="D48" s="141">
        <v>657</v>
      </c>
      <c r="E48" s="142">
        <v>406</v>
      </c>
      <c r="F48" s="141">
        <v>536</v>
      </c>
      <c r="G48" s="140">
        <f t="shared" si="6"/>
        <v>2254</v>
      </c>
      <c r="H48" s="144">
        <f aca="true" t="shared" si="22" ref="H48:H60">G48/$G$9</f>
        <v>0.0006657793546961666</v>
      </c>
      <c r="I48" s="143">
        <v>393</v>
      </c>
      <c r="J48" s="141">
        <v>404</v>
      </c>
      <c r="K48" s="142">
        <v>546</v>
      </c>
      <c r="L48" s="141">
        <v>703</v>
      </c>
      <c r="M48" s="140">
        <f aca="true" t="shared" si="23" ref="M48:M60">SUM(I48:L48)</f>
        <v>2046</v>
      </c>
      <c r="N48" s="146">
        <f aca="true" t="shared" si="24" ref="N48:N60">IF(ISERROR(G48/M48-1),"         /0",(G48/M48-1))</f>
        <v>0.10166177908113383</v>
      </c>
      <c r="O48" s="145">
        <v>3044</v>
      </c>
      <c r="P48" s="141">
        <v>3113</v>
      </c>
      <c r="Q48" s="142">
        <v>3282</v>
      </c>
      <c r="R48" s="141">
        <v>3206</v>
      </c>
      <c r="S48" s="140">
        <f aca="true" t="shared" si="25" ref="S48:S60">SUM(O48:R48)</f>
        <v>12645</v>
      </c>
      <c r="T48" s="144">
        <f aca="true" t="shared" si="26" ref="T48:T60">S48/$S$9</f>
        <v>0.0006708822868719186</v>
      </c>
      <c r="U48" s="143">
        <v>1972</v>
      </c>
      <c r="V48" s="141">
        <v>2171</v>
      </c>
      <c r="W48" s="142">
        <v>3093</v>
      </c>
      <c r="X48" s="141">
        <v>3327</v>
      </c>
      <c r="Y48" s="140">
        <f aca="true" t="shared" si="27" ref="Y48:Y60">SUM(U48:X48)</f>
        <v>10563</v>
      </c>
      <c r="Z48" s="139">
        <f aca="true" t="shared" si="28" ref="Z48:Z60">IF(ISERROR(S48/Y48-1),"         /0",IF(S48/Y48&gt;5,"  *  ",(S48/Y48-1)))</f>
        <v>0.19710309571144569</v>
      </c>
    </row>
    <row r="49" spans="1:26" ht="21" customHeight="1">
      <c r="A49" s="147" t="s">
        <v>437</v>
      </c>
      <c r="B49" s="374" t="s">
        <v>438</v>
      </c>
      <c r="C49" s="145">
        <v>1125</v>
      </c>
      <c r="D49" s="141">
        <v>1000</v>
      </c>
      <c r="E49" s="142">
        <v>62</v>
      </c>
      <c r="F49" s="141">
        <v>63</v>
      </c>
      <c r="G49" s="140">
        <f t="shared" si="6"/>
        <v>2250</v>
      </c>
      <c r="H49" s="144">
        <f t="shared" si="22"/>
        <v>0.0006645978474118788</v>
      </c>
      <c r="I49" s="143">
        <v>1156</v>
      </c>
      <c r="J49" s="141">
        <v>995</v>
      </c>
      <c r="K49" s="142">
        <v>40</v>
      </c>
      <c r="L49" s="141">
        <v>28</v>
      </c>
      <c r="M49" s="140">
        <f t="shared" si="23"/>
        <v>2219</v>
      </c>
      <c r="N49" s="146">
        <f t="shared" si="24"/>
        <v>0.013970256872465114</v>
      </c>
      <c r="O49" s="145">
        <v>5681</v>
      </c>
      <c r="P49" s="141">
        <v>6030</v>
      </c>
      <c r="Q49" s="142">
        <v>387</v>
      </c>
      <c r="R49" s="141">
        <v>446</v>
      </c>
      <c r="S49" s="140">
        <f t="shared" si="25"/>
        <v>12544</v>
      </c>
      <c r="T49" s="144">
        <f t="shared" si="26"/>
        <v>0.0006655237173998693</v>
      </c>
      <c r="U49" s="143">
        <v>5863</v>
      </c>
      <c r="V49" s="141">
        <v>6066</v>
      </c>
      <c r="W49" s="142">
        <v>139</v>
      </c>
      <c r="X49" s="141">
        <v>124</v>
      </c>
      <c r="Y49" s="140">
        <f t="shared" si="27"/>
        <v>12192</v>
      </c>
      <c r="Z49" s="139">
        <f t="shared" si="28"/>
        <v>0.028871391076115582</v>
      </c>
    </row>
    <row r="50" spans="1:26" ht="21" customHeight="1">
      <c r="A50" s="147" t="s">
        <v>439</v>
      </c>
      <c r="B50" s="374" t="s">
        <v>439</v>
      </c>
      <c r="C50" s="145">
        <v>735</v>
      </c>
      <c r="D50" s="141">
        <v>717</v>
      </c>
      <c r="E50" s="142">
        <v>185</v>
      </c>
      <c r="F50" s="141">
        <v>169</v>
      </c>
      <c r="G50" s="140">
        <f t="shared" si="6"/>
        <v>1806</v>
      </c>
      <c r="H50" s="144">
        <f t="shared" si="22"/>
        <v>0.0005334505388559347</v>
      </c>
      <c r="I50" s="143">
        <v>626</v>
      </c>
      <c r="J50" s="141">
        <v>561</v>
      </c>
      <c r="K50" s="142">
        <v>181</v>
      </c>
      <c r="L50" s="141">
        <v>213</v>
      </c>
      <c r="M50" s="140">
        <f t="shared" si="23"/>
        <v>1581</v>
      </c>
      <c r="N50" s="146">
        <f t="shared" si="24"/>
        <v>0.14231499051233398</v>
      </c>
      <c r="O50" s="145">
        <v>4603</v>
      </c>
      <c r="P50" s="141">
        <v>4703</v>
      </c>
      <c r="Q50" s="142">
        <v>1068</v>
      </c>
      <c r="R50" s="141">
        <v>1078</v>
      </c>
      <c r="S50" s="140">
        <f t="shared" si="25"/>
        <v>11452</v>
      </c>
      <c r="T50" s="144">
        <f t="shared" si="26"/>
        <v>0.0006075875009297914</v>
      </c>
      <c r="U50" s="143">
        <v>2960</v>
      </c>
      <c r="V50" s="141">
        <v>3040</v>
      </c>
      <c r="W50" s="142">
        <v>1111</v>
      </c>
      <c r="X50" s="141">
        <v>1153</v>
      </c>
      <c r="Y50" s="140">
        <f t="shared" si="27"/>
        <v>8264</v>
      </c>
      <c r="Z50" s="139">
        <f t="shared" si="28"/>
        <v>0.38576960309777353</v>
      </c>
    </row>
    <row r="51" spans="1:26" ht="21" customHeight="1">
      <c r="A51" s="147" t="s">
        <v>440</v>
      </c>
      <c r="B51" s="374" t="s">
        <v>441</v>
      </c>
      <c r="C51" s="145">
        <v>791</v>
      </c>
      <c r="D51" s="141">
        <v>903</v>
      </c>
      <c r="E51" s="142">
        <v>0</v>
      </c>
      <c r="F51" s="141">
        <v>0</v>
      </c>
      <c r="G51" s="140">
        <f t="shared" si="6"/>
        <v>1694</v>
      </c>
      <c r="H51" s="144">
        <f t="shared" si="22"/>
        <v>0.0005003683348958767</v>
      </c>
      <c r="I51" s="143">
        <v>1141</v>
      </c>
      <c r="J51" s="141">
        <v>1175</v>
      </c>
      <c r="K51" s="142"/>
      <c r="L51" s="141"/>
      <c r="M51" s="140">
        <f t="shared" si="23"/>
        <v>2316</v>
      </c>
      <c r="N51" s="146">
        <f t="shared" si="24"/>
        <v>-0.268566493955095</v>
      </c>
      <c r="O51" s="145">
        <v>5316</v>
      </c>
      <c r="P51" s="141">
        <v>5794</v>
      </c>
      <c r="Q51" s="142">
        <v>12</v>
      </c>
      <c r="R51" s="141">
        <v>12</v>
      </c>
      <c r="S51" s="140">
        <f t="shared" si="25"/>
        <v>11134</v>
      </c>
      <c r="T51" s="144">
        <f t="shared" si="26"/>
        <v>0.0005907159653643292</v>
      </c>
      <c r="U51" s="143">
        <v>7106</v>
      </c>
      <c r="V51" s="141">
        <v>6248</v>
      </c>
      <c r="W51" s="142"/>
      <c r="X51" s="141"/>
      <c r="Y51" s="140">
        <f t="shared" si="27"/>
        <v>13354</v>
      </c>
      <c r="Z51" s="139">
        <f t="shared" si="28"/>
        <v>-0.16624232439718434</v>
      </c>
    </row>
    <row r="52" spans="1:26" ht="21" customHeight="1">
      <c r="A52" s="147" t="s">
        <v>442</v>
      </c>
      <c r="B52" s="374" t="s">
        <v>442</v>
      </c>
      <c r="C52" s="145">
        <v>426</v>
      </c>
      <c r="D52" s="141">
        <v>366</v>
      </c>
      <c r="E52" s="142">
        <v>468</v>
      </c>
      <c r="F52" s="141">
        <v>404</v>
      </c>
      <c r="G52" s="140">
        <f t="shared" si="6"/>
        <v>1664</v>
      </c>
      <c r="H52" s="144">
        <f t="shared" si="22"/>
        <v>0.0004915070302637184</v>
      </c>
      <c r="I52" s="143">
        <v>456</v>
      </c>
      <c r="J52" s="141">
        <v>497</v>
      </c>
      <c r="K52" s="142">
        <v>768</v>
      </c>
      <c r="L52" s="141">
        <v>689</v>
      </c>
      <c r="M52" s="140">
        <f t="shared" si="23"/>
        <v>2410</v>
      </c>
      <c r="N52" s="146">
        <f t="shared" si="24"/>
        <v>-0.3095435684647303</v>
      </c>
      <c r="O52" s="145">
        <v>2654</v>
      </c>
      <c r="P52" s="141">
        <v>2935</v>
      </c>
      <c r="Q52" s="142">
        <v>2674</v>
      </c>
      <c r="R52" s="141">
        <v>2383</v>
      </c>
      <c r="S52" s="140">
        <f t="shared" si="25"/>
        <v>10646</v>
      </c>
      <c r="T52" s="144">
        <f t="shared" si="26"/>
        <v>0.000564825055439972</v>
      </c>
      <c r="U52" s="143">
        <v>3229</v>
      </c>
      <c r="V52" s="141">
        <v>4004</v>
      </c>
      <c r="W52" s="142">
        <v>3947</v>
      </c>
      <c r="X52" s="141">
        <v>3583</v>
      </c>
      <c r="Y52" s="140">
        <f t="shared" si="27"/>
        <v>14763</v>
      </c>
      <c r="Z52" s="139">
        <f t="shared" si="28"/>
        <v>-0.2788728578202262</v>
      </c>
    </row>
    <row r="53" spans="1:26" ht="21" customHeight="1">
      <c r="A53" s="147" t="s">
        <v>443</v>
      </c>
      <c r="B53" s="374" t="s">
        <v>444</v>
      </c>
      <c r="C53" s="145">
        <v>573</v>
      </c>
      <c r="D53" s="141">
        <v>512</v>
      </c>
      <c r="E53" s="142">
        <v>243</v>
      </c>
      <c r="F53" s="141">
        <v>222</v>
      </c>
      <c r="G53" s="140">
        <f t="shared" si="6"/>
        <v>1550</v>
      </c>
      <c r="H53" s="144">
        <f t="shared" si="22"/>
        <v>0.00045783407266151646</v>
      </c>
      <c r="I53" s="143">
        <v>462</v>
      </c>
      <c r="J53" s="141">
        <v>433</v>
      </c>
      <c r="K53" s="142">
        <v>224</v>
      </c>
      <c r="L53" s="141">
        <v>176</v>
      </c>
      <c r="M53" s="140">
        <f t="shared" si="23"/>
        <v>1295</v>
      </c>
      <c r="N53" s="146">
        <f t="shared" si="24"/>
        <v>0.19691119691119696</v>
      </c>
      <c r="O53" s="145">
        <v>3157</v>
      </c>
      <c r="P53" s="141">
        <v>2766</v>
      </c>
      <c r="Q53" s="142">
        <v>1619</v>
      </c>
      <c r="R53" s="141">
        <v>1121</v>
      </c>
      <c r="S53" s="140">
        <f t="shared" si="25"/>
        <v>8663</v>
      </c>
      <c r="T53" s="144">
        <f t="shared" si="26"/>
        <v>0.0004596167063006272</v>
      </c>
      <c r="U53" s="143">
        <v>2815</v>
      </c>
      <c r="V53" s="141">
        <v>2350</v>
      </c>
      <c r="W53" s="142">
        <v>1999</v>
      </c>
      <c r="X53" s="141">
        <v>1796</v>
      </c>
      <c r="Y53" s="140">
        <f t="shared" si="27"/>
        <v>8960</v>
      </c>
      <c r="Z53" s="139">
        <f t="shared" si="28"/>
        <v>-0.03314732142857146</v>
      </c>
    </row>
    <row r="54" spans="1:26" ht="21" customHeight="1">
      <c r="A54" s="147" t="s">
        <v>445</v>
      </c>
      <c r="B54" s="374" t="s">
        <v>446</v>
      </c>
      <c r="C54" s="145">
        <v>24</v>
      </c>
      <c r="D54" s="141">
        <v>53</v>
      </c>
      <c r="E54" s="142">
        <v>593</v>
      </c>
      <c r="F54" s="141">
        <v>602</v>
      </c>
      <c r="G54" s="140">
        <f t="shared" si="6"/>
        <v>1272</v>
      </c>
      <c r="H54" s="144">
        <f t="shared" si="22"/>
        <v>0.0003757193164035155</v>
      </c>
      <c r="I54" s="143">
        <v>64</v>
      </c>
      <c r="J54" s="141">
        <v>101</v>
      </c>
      <c r="K54" s="142">
        <v>441</v>
      </c>
      <c r="L54" s="141">
        <v>448</v>
      </c>
      <c r="M54" s="140">
        <f t="shared" si="23"/>
        <v>1054</v>
      </c>
      <c r="N54" s="146">
        <f t="shared" si="24"/>
        <v>0.206831119544592</v>
      </c>
      <c r="O54" s="145">
        <v>205</v>
      </c>
      <c r="P54" s="141">
        <v>255</v>
      </c>
      <c r="Q54" s="142">
        <v>2508</v>
      </c>
      <c r="R54" s="141">
        <v>2521</v>
      </c>
      <c r="S54" s="140">
        <f t="shared" si="25"/>
        <v>5489</v>
      </c>
      <c r="T54" s="144">
        <f t="shared" si="26"/>
        <v>0.00029121968150573043</v>
      </c>
      <c r="U54" s="143">
        <v>122</v>
      </c>
      <c r="V54" s="141">
        <v>284</v>
      </c>
      <c r="W54" s="142">
        <v>1433</v>
      </c>
      <c r="X54" s="141">
        <v>1983</v>
      </c>
      <c r="Y54" s="140">
        <f t="shared" si="27"/>
        <v>3822</v>
      </c>
      <c r="Z54" s="139">
        <f t="shared" si="28"/>
        <v>0.436159079016222</v>
      </c>
    </row>
    <row r="55" spans="1:26" ht="21" customHeight="1">
      <c r="A55" s="147" t="s">
        <v>447</v>
      </c>
      <c r="B55" s="374" t="s">
        <v>447</v>
      </c>
      <c r="C55" s="145">
        <v>492</v>
      </c>
      <c r="D55" s="141">
        <v>540</v>
      </c>
      <c r="E55" s="142">
        <v>3</v>
      </c>
      <c r="F55" s="141">
        <v>16</v>
      </c>
      <c r="G55" s="140">
        <f t="shared" si="6"/>
        <v>1051</v>
      </c>
      <c r="H55" s="144">
        <f t="shared" si="22"/>
        <v>0.00031044103894661536</v>
      </c>
      <c r="I55" s="143">
        <v>264</v>
      </c>
      <c r="J55" s="141">
        <v>322</v>
      </c>
      <c r="K55" s="142">
        <v>18</v>
      </c>
      <c r="L55" s="141">
        <v>17</v>
      </c>
      <c r="M55" s="140">
        <f t="shared" si="23"/>
        <v>621</v>
      </c>
      <c r="N55" s="146">
        <f t="shared" si="24"/>
        <v>0.6924315619967794</v>
      </c>
      <c r="O55" s="145">
        <v>2118</v>
      </c>
      <c r="P55" s="141">
        <v>1906</v>
      </c>
      <c r="Q55" s="142">
        <v>28</v>
      </c>
      <c r="R55" s="141">
        <v>43</v>
      </c>
      <c r="S55" s="140">
        <f t="shared" si="25"/>
        <v>4095</v>
      </c>
      <c r="T55" s="144">
        <f t="shared" si="26"/>
        <v>0.00021726081176279215</v>
      </c>
      <c r="U55" s="143">
        <v>1628</v>
      </c>
      <c r="V55" s="141">
        <v>1452</v>
      </c>
      <c r="W55" s="142">
        <v>77</v>
      </c>
      <c r="X55" s="141">
        <v>51</v>
      </c>
      <c r="Y55" s="140">
        <f t="shared" si="27"/>
        <v>3208</v>
      </c>
      <c r="Z55" s="139">
        <f t="shared" si="28"/>
        <v>0.2764962593516209</v>
      </c>
    </row>
    <row r="56" spans="1:26" ht="21" customHeight="1">
      <c r="A56" s="147" t="s">
        <v>448</v>
      </c>
      <c r="B56" s="374" t="s">
        <v>448</v>
      </c>
      <c r="C56" s="145">
        <v>0</v>
      </c>
      <c r="D56" s="141">
        <v>0</v>
      </c>
      <c r="E56" s="142">
        <v>529</v>
      </c>
      <c r="F56" s="141">
        <v>517</v>
      </c>
      <c r="G56" s="140">
        <f t="shared" si="6"/>
        <v>1046</v>
      </c>
      <c r="H56" s="144">
        <f t="shared" si="22"/>
        <v>0.00030896415484125565</v>
      </c>
      <c r="I56" s="143"/>
      <c r="J56" s="141"/>
      <c r="K56" s="142">
        <v>122</v>
      </c>
      <c r="L56" s="141">
        <v>283</v>
      </c>
      <c r="M56" s="140">
        <f t="shared" si="23"/>
        <v>405</v>
      </c>
      <c r="N56" s="146">
        <f t="shared" si="24"/>
        <v>1.5827160493827162</v>
      </c>
      <c r="O56" s="145"/>
      <c r="P56" s="141"/>
      <c r="Q56" s="142">
        <v>2409</v>
      </c>
      <c r="R56" s="141">
        <v>2399</v>
      </c>
      <c r="S56" s="140">
        <f t="shared" si="25"/>
        <v>4808</v>
      </c>
      <c r="T56" s="144">
        <f t="shared" si="26"/>
        <v>0.0002550891289268632</v>
      </c>
      <c r="U56" s="143"/>
      <c r="V56" s="141"/>
      <c r="W56" s="142">
        <v>1465</v>
      </c>
      <c r="X56" s="141">
        <v>1636</v>
      </c>
      <c r="Y56" s="140">
        <f t="shared" si="27"/>
        <v>3101</v>
      </c>
      <c r="Z56" s="139">
        <f t="shared" si="28"/>
        <v>0.5504675910996453</v>
      </c>
    </row>
    <row r="57" spans="1:26" ht="21" customHeight="1">
      <c r="A57" s="147" t="s">
        <v>430</v>
      </c>
      <c r="B57" s="374" t="s">
        <v>449</v>
      </c>
      <c r="C57" s="145">
        <v>0</v>
      </c>
      <c r="D57" s="141">
        <v>0</v>
      </c>
      <c r="E57" s="142">
        <v>550</v>
      </c>
      <c r="F57" s="141">
        <v>478</v>
      </c>
      <c r="G57" s="140">
        <f t="shared" si="6"/>
        <v>1028</v>
      </c>
      <c r="H57" s="144">
        <f t="shared" si="22"/>
        <v>0.0003036473720619606</v>
      </c>
      <c r="I57" s="143"/>
      <c r="J57" s="141"/>
      <c r="K57" s="142">
        <v>473</v>
      </c>
      <c r="L57" s="141">
        <v>487</v>
      </c>
      <c r="M57" s="140">
        <f t="shared" si="23"/>
        <v>960</v>
      </c>
      <c r="N57" s="146">
        <f t="shared" si="24"/>
        <v>0.0708333333333333</v>
      </c>
      <c r="O57" s="145"/>
      <c r="P57" s="141"/>
      <c r="Q57" s="142">
        <v>2356</v>
      </c>
      <c r="R57" s="141">
        <v>2666</v>
      </c>
      <c r="S57" s="140">
        <f t="shared" si="25"/>
        <v>5022</v>
      </c>
      <c r="T57" s="144">
        <f t="shared" si="26"/>
        <v>0.00026644292959041325</v>
      </c>
      <c r="U57" s="143"/>
      <c r="V57" s="141"/>
      <c r="W57" s="142">
        <v>2745</v>
      </c>
      <c r="X57" s="141">
        <v>2983</v>
      </c>
      <c r="Y57" s="140">
        <f t="shared" si="27"/>
        <v>5728</v>
      </c>
      <c r="Z57" s="139">
        <f t="shared" si="28"/>
        <v>-0.12325418994413406</v>
      </c>
    </row>
    <row r="58" spans="1:26" ht="21" customHeight="1">
      <c r="A58" s="147" t="s">
        <v>450</v>
      </c>
      <c r="B58" s="374" t="s">
        <v>451</v>
      </c>
      <c r="C58" s="145">
        <v>388</v>
      </c>
      <c r="D58" s="141">
        <v>434</v>
      </c>
      <c r="E58" s="142">
        <v>98</v>
      </c>
      <c r="F58" s="141">
        <v>81</v>
      </c>
      <c r="G58" s="140">
        <f t="shared" si="6"/>
        <v>1001</v>
      </c>
      <c r="H58" s="144">
        <f t="shared" si="22"/>
        <v>0.0002956721978930181</v>
      </c>
      <c r="I58" s="143">
        <v>303</v>
      </c>
      <c r="J58" s="141">
        <v>351</v>
      </c>
      <c r="K58" s="142">
        <v>131</v>
      </c>
      <c r="L58" s="141">
        <v>111</v>
      </c>
      <c r="M58" s="140">
        <f t="shared" si="23"/>
        <v>896</v>
      </c>
      <c r="N58" s="146">
        <f t="shared" si="24"/>
        <v>0.1171875</v>
      </c>
      <c r="O58" s="145">
        <v>2145</v>
      </c>
      <c r="P58" s="141">
        <v>2503</v>
      </c>
      <c r="Q58" s="142">
        <v>657</v>
      </c>
      <c r="R58" s="141">
        <v>619</v>
      </c>
      <c r="S58" s="140">
        <f t="shared" si="25"/>
        <v>5924</v>
      </c>
      <c r="T58" s="144">
        <f t="shared" si="26"/>
        <v>0.0003142986688358439</v>
      </c>
      <c r="U58" s="143">
        <v>1783</v>
      </c>
      <c r="V58" s="141">
        <v>1879</v>
      </c>
      <c r="W58" s="142">
        <v>533</v>
      </c>
      <c r="X58" s="141">
        <v>525</v>
      </c>
      <c r="Y58" s="140">
        <f t="shared" si="27"/>
        <v>4720</v>
      </c>
      <c r="Z58" s="139">
        <f t="shared" si="28"/>
        <v>0.2550847457627119</v>
      </c>
    </row>
    <row r="59" spans="1:26" ht="21" customHeight="1">
      <c r="A59" s="147" t="s">
        <v>452</v>
      </c>
      <c r="B59" s="374" t="s">
        <v>452</v>
      </c>
      <c r="C59" s="145">
        <v>0</v>
      </c>
      <c r="D59" s="141">
        <v>0</v>
      </c>
      <c r="E59" s="142">
        <v>495</v>
      </c>
      <c r="F59" s="141">
        <v>384</v>
      </c>
      <c r="G59" s="140">
        <f t="shared" si="6"/>
        <v>879</v>
      </c>
      <c r="H59" s="144">
        <f t="shared" si="22"/>
        <v>0.00025963622572224064</v>
      </c>
      <c r="I59" s="143"/>
      <c r="J59" s="141"/>
      <c r="K59" s="142">
        <v>476</v>
      </c>
      <c r="L59" s="141">
        <v>322</v>
      </c>
      <c r="M59" s="140">
        <f t="shared" si="23"/>
        <v>798</v>
      </c>
      <c r="N59" s="146">
        <f t="shared" si="24"/>
        <v>0.10150375939849621</v>
      </c>
      <c r="O59" s="145"/>
      <c r="P59" s="141"/>
      <c r="Q59" s="142">
        <v>2977</v>
      </c>
      <c r="R59" s="141">
        <v>2500</v>
      </c>
      <c r="S59" s="140">
        <f t="shared" si="25"/>
        <v>5477</v>
      </c>
      <c r="T59" s="144">
        <f t="shared" si="26"/>
        <v>0.000290583019786279</v>
      </c>
      <c r="U59" s="143"/>
      <c r="V59" s="141"/>
      <c r="W59" s="142">
        <v>1709</v>
      </c>
      <c r="X59" s="141">
        <v>1584</v>
      </c>
      <c r="Y59" s="140">
        <f t="shared" si="27"/>
        <v>3293</v>
      </c>
      <c r="Z59" s="139">
        <f t="shared" si="28"/>
        <v>0.6632250227755845</v>
      </c>
    </row>
    <row r="60" spans="1:26" ht="21" customHeight="1">
      <c r="A60" s="147" t="s">
        <v>56</v>
      </c>
      <c r="B60" s="374" t="s">
        <v>56</v>
      </c>
      <c r="C60" s="145">
        <v>2465</v>
      </c>
      <c r="D60" s="141">
        <v>2485</v>
      </c>
      <c r="E60" s="142">
        <v>5997</v>
      </c>
      <c r="F60" s="141">
        <v>5749</v>
      </c>
      <c r="G60" s="140">
        <f t="shared" si="6"/>
        <v>16696</v>
      </c>
      <c r="H60" s="144">
        <f t="shared" si="22"/>
        <v>0.004931611404617212</v>
      </c>
      <c r="I60" s="143">
        <v>3350</v>
      </c>
      <c r="J60" s="141">
        <v>3391</v>
      </c>
      <c r="K60" s="142">
        <v>7177</v>
      </c>
      <c r="L60" s="141">
        <v>6742</v>
      </c>
      <c r="M60" s="140">
        <f t="shared" si="23"/>
        <v>20660</v>
      </c>
      <c r="N60" s="146">
        <f t="shared" si="24"/>
        <v>-0.19186834462729918</v>
      </c>
      <c r="O60" s="145">
        <v>16018</v>
      </c>
      <c r="P60" s="141">
        <v>15460</v>
      </c>
      <c r="Q60" s="142">
        <v>40410</v>
      </c>
      <c r="R60" s="141">
        <v>39417</v>
      </c>
      <c r="S60" s="140">
        <f t="shared" si="25"/>
        <v>111305</v>
      </c>
      <c r="T60" s="144">
        <f t="shared" si="26"/>
        <v>0.0059053027236282245</v>
      </c>
      <c r="U60" s="143">
        <v>16429</v>
      </c>
      <c r="V60" s="141">
        <v>16680</v>
      </c>
      <c r="W60" s="142">
        <v>45042</v>
      </c>
      <c r="X60" s="141">
        <v>51124</v>
      </c>
      <c r="Y60" s="140">
        <f t="shared" si="27"/>
        <v>129275</v>
      </c>
      <c r="Z60" s="139">
        <f t="shared" si="28"/>
        <v>-0.13900599497195898</v>
      </c>
    </row>
    <row r="61" spans="1:2" ht="15">
      <c r="A61" s="129" t="s">
        <v>43</v>
      </c>
      <c r="B61" s="129"/>
    </row>
    <row r="62" spans="1:2" ht="15">
      <c r="A62" s="129" t="s">
        <v>42</v>
      </c>
      <c r="B62" s="129"/>
    </row>
    <row r="63" spans="1:3" ht="15">
      <c r="A63" s="376" t="s">
        <v>123</v>
      </c>
      <c r="B63" s="377"/>
      <c r="C63" s="377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61:Z65536 N61:N65536 Z3 N3 N5:N8 Z5:Z8">
    <cfRule type="cellIs" priority="3" dxfId="103" operator="lessThan" stopIfTrue="1">
      <formula>0</formula>
    </cfRule>
  </conditionalFormatting>
  <conditionalFormatting sqref="N9:N60 Z9:Z60">
    <cfRule type="cellIs" priority="4" dxfId="103" operator="lessThan" stopIfTrue="1">
      <formula>0</formula>
    </cfRule>
    <cfRule type="cellIs" priority="5" dxfId="105" operator="greaterThanOrEqual" stopIfTrue="1">
      <formula>0</formula>
    </cfRule>
  </conditionalFormatting>
  <conditionalFormatting sqref="H6:H8">
    <cfRule type="cellIs" priority="2" dxfId="103" operator="lessThan" stopIfTrue="1">
      <formula>0</formula>
    </cfRule>
  </conditionalFormatting>
  <conditionalFormatting sqref="T6:T8">
    <cfRule type="cellIs" priority="1" dxfId="10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7"/>
  <sheetViews>
    <sheetView showGridLines="0" zoomScale="80" zoomScaleNormal="80" zoomScalePageLayoutView="0" workbookViewId="0" topLeftCell="B4">
      <selection activeCell="U7" sqref="U7:V7"/>
    </sheetView>
  </sheetViews>
  <sheetFormatPr defaultColWidth="8.00390625" defaultRowHeight="15"/>
  <cols>
    <col min="1" max="1" width="25.421875" style="128" customWidth="1"/>
    <col min="2" max="2" width="40.421875" style="128" bestFit="1" customWidth="1"/>
    <col min="3" max="3" width="9.57421875" style="128" customWidth="1"/>
    <col min="4" max="4" width="10.421875" style="128" customWidth="1"/>
    <col min="5" max="5" width="8.57421875" style="128" bestFit="1" customWidth="1"/>
    <col min="6" max="6" width="10.57421875" style="128" bestFit="1" customWidth="1"/>
    <col min="7" max="7" width="10.00390625" style="128" customWidth="1"/>
    <col min="8" max="8" width="10.7109375" style="128" customWidth="1"/>
    <col min="9" max="9" width="9.421875" style="128" customWidth="1"/>
    <col min="10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9.8515625" style="128" customWidth="1"/>
    <col min="14" max="14" width="10.00390625" style="128" customWidth="1"/>
    <col min="15" max="15" width="10.421875" style="128" customWidth="1"/>
    <col min="16" max="16" width="12.421875" style="128" bestFit="1" customWidth="1"/>
    <col min="17" max="17" width="9.421875" style="128" customWidth="1"/>
    <col min="18" max="18" width="10.57421875" style="128" bestFit="1" customWidth="1"/>
    <col min="19" max="19" width="11.8515625" style="128" customWidth="1"/>
    <col min="20" max="20" width="10.140625" style="128" customWidth="1"/>
    <col min="21" max="21" width="10.28125" style="128" customWidth="1"/>
    <col min="22" max="22" width="11.57421875" style="128" bestFit="1" customWidth="1"/>
    <col min="23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25:26" ht="18.75" thickBot="1">
      <c r="Y1" s="569" t="s">
        <v>28</v>
      </c>
      <c r="Z1" s="570"/>
    </row>
    <row r="2" ht="5.25" customHeight="1" thickBot="1"/>
    <row r="3" spans="1:26" ht="24" customHeight="1" thickTop="1">
      <c r="A3" s="571" t="s">
        <v>124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3"/>
    </row>
    <row r="4" spans="1:26" ht="21" customHeight="1" thickBot="1">
      <c r="A4" s="585" t="s">
        <v>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7"/>
    </row>
    <row r="5" spans="1:26" s="174" customFormat="1" ht="19.5" customHeight="1" thickBot="1" thickTop="1">
      <c r="A5" s="657" t="s">
        <v>121</v>
      </c>
      <c r="B5" s="667" t="s">
        <v>122</v>
      </c>
      <c r="C5" s="670" t="s">
        <v>36</v>
      </c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2"/>
      <c r="O5" s="673" t="s">
        <v>35</v>
      </c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2"/>
    </row>
    <row r="6" spans="1:26" s="173" customFormat="1" ht="26.25" customHeight="1" thickBot="1">
      <c r="A6" s="658"/>
      <c r="B6" s="668"/>
      <c r="C6" s="663" t="s">
        <v>156</v>
      </c>
      <c r="D6" s="664"/>
      <c r="E6" s="664"/>
      <c r="F6" s="664"/>
      <c r="G6" s="665"/>
      <c r="H6" s="674" t="s">
        <v>34</v>
      </c>
      <c r="I6" s="663" t="s">
        <v>157</v>
      </c>
      <c r="J6" s="664"/>
      <c r="K6" s="664"/>
      <c r="L6" s="664"/>
      <c r="M6" s="665"/>
      <c r="N6" s="674" t="s">
        <v>33</v>
      </c>
      <c r="O6" s="666" t="s">
        <v>158</v>
      </c>
      <c r="P6" s="664"/>
      <c r="Q6" s="664"/>
      <c r="R6" s="664"/>
      <c r="S6" s="665"/>
      <c r="T6" s="674" t="s">
        <v>34</v>
      </c>
      <c r="U6" s="666" t="s">
        <v>159</v>
      </c>
      <c r="V6" s="664"/>
      <c r="W6" s="664"/>
      <c r="X6" s="664"/>
      <c r="Y6" s="665"/>
      <c r="Z6" s="674" t="s">
        <v>33</v>
      </c>
    </row>
    <row r="7" spans="1:26" s="168" customFormat="1" ht="26.25" customHeight="1">
      <c r="A7" s="659"/>
      <c r="B7" s="668"/>
      <c r="C7" s="568" t="s">
        <v>22</v>
      </c>
      <c r="D7" s="584"/>
      <c r="E7" s="563" t="s">
        <v>21</v>
      </c>
      <c r="F7" s="584"/>
      <c r="G7" s="565" t="s">
        <v>17</v>
      </c>
      <c r="H7" s="579"/>
      <c r="I7" s="677" t="s">
        <v>22</v>
      </c>
      <c r="J7" s="584"/>
      <c r="K7" s="563" t="s">
        <v>21</v>
      </c>
      <c r="L7" s="584"/>
      <c r="M7" s="565" t="s">
        <v>17</v>
      </c>
      <c r="N7" s="579"/>
      <c r="O7" s="677" t="s">
        <v>22</v>
      </c>
      <c r="P7" s="584"/>
      <c r="Q7" s="563" t="s">
        <v>21</v>
      </c>
      <c r="R7" s="584"/>
      <c r="S7" s="565" t="s">
        <v>17</v>
      </c>
      <c r="T7" s="579"/>
      <c r="U7" s="677" t="s">
        <v>22</v>
      </c>
      <c r="V7" s="584"/>
      <c r="W7" s="563" t="s">
        <v>21</v>
      </c>
      <c r="X7" s="584"/>
      <c r="Y7" s="565" t="s">
        <v>17</v>
      </c>
      <c r="Z7" s="579"/>
    </row>
    <row r="8" spans="1:26" s="168" customFormat="1" ht="19.5" customHeight="1" thickBot="1">
      <c r="A8" s="660"/>
      <c r="B8" s="669"/>
      <c r="C8" s="171" t="s">
        <v>31</v>
      </c>
      <c r="D8" s="169" t="s">
        <v>30</v>
      </c>
      <c r="E8" s="170" t="s">
        <v>31</v>
      </c>
      <c r="F8" s="378" t="s">
        <v>30</v>
      </c>
      <c r="G8" s="676"/>
      <c r="H8" s="675"/>
      <c r="I8" s="171" t="s">
        <v>31</v>
      </c>
      <c r="J8" s="169" t="s">
        <v>30</v>
      </c>
      <c r="K8" s="170" t="s">
        <v>31</v>
      </c>
      <c r="L8" s="378" t="s">
        <v>30</v>
      </c>
      <c r="M8" s="676"/>
      <c r="N8" s="675"/>
      <c r="O8" s="171" t="s">
        <v>31</v>
      </c>
      <c r="P8" s="169" t="s">
        <v>30</v>
      </c>
      <c r="Q8" s="170" t="s">
        <v>31</v>
      </c>
      <c r="R8" s="378" t="s">
        <v>30</v>
      </c>
      <c r="S8" s="676"/>
      <c r="T8" s="675"/>
      <c r="U8" s="171" t="s">
        <v>31</v>
      </c>
      <c r="V8" s="169" t="s">
        <v>30</v>
      </c>
      <c r="W8" s="170" t="s">
        <v>31</v>
      </c>
      <c r="X8" s="378" t="s">
        <v>30</v>
      </c>
      <c r="Y8" s="676"/>
      <c r="Z8" s="675"/>
    </row>
    <row r="9" spans="1:26" s="157" customFormat="1" ht="18" customHeight="1" thickBot="1" thickTop="1">
      <c r="A9" s="167" t="s">
        <v>24</v>
      </c>
      <c r="B9" s="372"/>
      <c r="C9" s="166">
        <f>SUM(C10:C64)</f>
        <v>11191.07</v>
      </c>
      <c r="D9" s="160">
        <f>SUM(D10:D64)</f>
        <v>11191.07</v>
      </c>
      <c r="E9" s="161">
        <f>SUM(E10:E64)</f>
        <v>1414.6449999999995</v>
      </c>
      <c r="F9" s="160">
        <f>SUM(F10:F64)</f>
        <v>1414.6449999999995</v>
      </c>
      <c r="G9" s="159">
        <f>SUM(C9:F9)</f>
        <v>25211.43</v>
      </c>
      <c r="H9" s="163">
        <f aca="true" t="shared" si="0" ref="H9:H64">G9/$G$9</f>
        <v>1</v>
      </c>
      <c r="I9" s="162">
        <f>SUM(I10:I64)</f>
        <v>10325.542000000001</v>
      </c>
      <c r="J9" s="160">
        <f>SUM(J10:J64)</f>
        <v>10325.541999999996</v>
      </c>
      <c r="K9" s="161">
        <f>SUM(K10:K64)</f>
        <v>1139.5539999999999</v>
      </c>
      <c r="L9" s="160">
        <f>SUM(L10:L64)</f>
        <v>1139.5539999999999</v>
      </c>
      <c r="M9" s="159">
        <f>SUM(I9:L9)</f>
        <v>22930.191999999995</v>
      </c>
      <c r="N9" s="165">
        <f>IF(ISERROR(G9/M9-1),"         /0",(G9/M9-1))</f>
        <v>0.09948621450705719</v>
      </c>
      <c r="O9" s="164">
        <f>SUM(O10:O64)</f>
        <v>62869.76300000002</v>
      </c>
      <c r="P9" s="160">
        <f>SUM(P10:P64)</f>
        <v>62869.763000000006</v>
      </c>
      <c r="Q9" s="161">
        <f>SUM(Q10:Q64)</f>
        <v>7568.859999999996</v>
      </c>
      <c r="R9" s="160">
        <f>SUM(R10:R64)</f>
        <v>7568.860000000001</v>
      </c>
      <c r="S9" s="159">
        <f>SUM(O9:R9)</f>
        <v>140877.24600000004</v>
      </c>
      <c r="T9" s="163">
        <f aca="true" t="shared" si="1" ref="T9:T64">S9/$S$9</f>
        <v>1</v>
      </c>
      <c r="U9" s="162">
        <f>SUM(U10:U64)</f>
        <v>61987.90900000001</v>
      </c>
      <c r="V9" s="160">
        <f>SUM(V10:V64)</f>
        <v>61987.909</v>
      </c>
      <c r="W9" s="161">
        <f>SUM(W10:W64)</f>
        <v>7317.068999999999</v>
      </c>
      <c r="X9" s="160">
        <f>SUM(X10:X64)</f>
        <v>7317.068999999998</v>
      </c>
      <c r="Y9" s="159">
        <f>SUM(U9:X9)</f>
        <v>138609.95599999998</v>
      </c>
      <c r="Z9" s="158">
        <f>IF(ISERROR(S9/Y9-1),"         /0",(S9/Y9-1))</f>
        <v>0.016357338718151482</v>
      </c>
    </row>
    <row r="10" spans="1:26" ht="18.75" customHeight="1" thickTop="1">
      <c r="A10" s="156" t="s">
        <v>361</v>
      </c>
      <c r="B10" s="373" t="s">
        <v>362</v>
      </c>
      <c r="C10" s="154">
        <v>5194.544999999999</v>
      </c>
      <c r="D10" s="150">
        <v>4412.42</v>
      </c>
      <c r="E10" s="151">
        <v>266.033</v>
      </c>
      <c r="F10" s="150">
        <v>121.48900000000002</v>
      </c>
      <c r="G10" s="149">
        <f>SUM(C10:F10)</f>
        <v>9994.487</v>
      </c>
      <c r="H10" s="153">
        <f t="shared" si="0"/>
        <v>0.39642681910546124</v>
      </c>
      <c r="I10" s="152">
        <v>4610.581000000002</v>
      </c>
      <c r="J10" s="150">
        <v>4107.877999999999</v>
      </c>
      <c r="K10" s="151">
        <v>213.74099999999999</v>
      </c>
      <c r="L10" s="150">
        <v>166.52899999999997</v>
      </c>
      <c r="M10" s="149">
        <f>SUM(I10:L10)</f>
        <v>9098.729000000001</v>
      </c>
      <c r="N10" s="155">
        <f>IF(ISERROR(G10/M10-1),"         /0",(G10/M10-1))</f>
        <v>0.09844869541668921</v>
      </c>
      <c r="O10" s="154">
        <v>28908.25000000001</v>
      </c>
      <c r="P10" s="150">
        <v>24707.485</v>
      </c>
      <c r="Q10" s="151">
        <v>1842.964999999999</v>
      </c>
      <c r="R10" s="150">
        <v>656.556000000001</v>
      </c>
      <c r="S10" s="149">
        <f>SUM(O10:R10)</f>
        <v>56115.256000000016</v>
      </c>
      <c r="T10" s="153">
        <f t="shared" si="1"/>
        <v>0.39832732107781266</v>
      </c>
      <c r="U10" s="152">
        <v>28604.265999999996</v>
      </c>
      <c r="V10" s="150">
        <v>23907.981000000018</v>
      </c>
      <c r="W10" s="151">
        <v>1364.8009999999972</v>
      </c>
      <c r="X10" s="150">
        <v>864.7479999999982</v>
      </c>
      <c r="Y10" s="149">
        <f>SUM(U10:X10)</f>
        <v>54741.79600000002</v>
      </c>
      <c r="Z10" s="148">
        <f aca="true" t="shared" si="2" ref="Z10:Z23">IF(ISERROR(S10/Y10-1),"         /0",IF(S10/Y10&gt;5,"  *  ",(S10/Y10-1)))</f>
        <v>0.02508978697008768</v>
      </c>
    </row>
    <row r="11" spans="1:26" ht="18.75" customHeight="1">
      <c r="A11" s="156" t="s">
        <v>363</v>
      </c>
      <c r="B11" s="373" t="s">
        <v>364</v>
      </c>
      <c r="C11" s="154">
        <v>1331.6319999999998</v>
      </c>
      <c r="D11" s="150">
        <v>1103.612</v>
      </c>
      <c r="E11" s="151">
        <v>175.75100000000003</v>
      </c>
      <c r="F11" s="150">
        <v>84.55600000000001</v>
      </c>
      <c r="G11" s="149">
        <f>SUM(C11:F11)</f>
        <v>2695.551</v>
      </c>
      <c r="H11" s="153">
        <f>G11/$G$9</f>
        <v>0.1069178146578754</v>
      </c>
      <c r="I11" s="152">
        <v>1036.9450000000002</v>
      </c>
      <c r="J11" s="150">
        <v>1097.8139999999999</v>
      </c>
      <c r="K11" s="151">
        <v>128.03900000000002</v>
      </c>
      <c r="L11" s="150">
        <v>30.255</v>
      </c>
      <c r="M11" s="149">
        <f>SUM(I11:L11)</f>
        <v>2293.0530000000003</v>
      </c>
      <c r="N11" s="155">
        <f>IF(ISERROR(G11/M11-1),"         /0",(G11/M11-1))</f>
        <v>0.1755293052537379</v>
      </c>
      <c r="O11" s="154">
        <v>6830.65</v>
      </c>
      <c r="P11" s="150">
        <v>5800.884000000001</v>
      </c>
      <c r="Q11" s="151">
        <v>494.6819999999999</v>
      </c>
      <c r="R11" s="150">
        <v>517.1729999999999</v>
      </c>
      <c r="S11" s="149">
        <f>SUM(O11:R11)</f>
        <v>13643.389000000001</v>
      </c>
      <c r="T11" s="153">
        <f>S11/$S$9</f>
        <v>0.09684593777479152</v>
      </c>
      <c r="U11" s="152">
        <v>5827.593000000004</v>
      </c>
      <c r="V11" s="150">
        <v>6737.977000000002</v>
      </c>
      <c r="W11" s="151">
        <v>568.0829999999999</v>
      </c>
      <c r="X11" s="150">
        <v>363.39399999999983</v>
      </c>
      <c r="Y11" s="149">
        <f>SUM(U11:X11)</f>
        <v>13497.047000000008</v>
      </c>
      <c r="Z11" s="148">
        <f t="shared" si="2"/>
        <v>0.010842519848971</v>
      </c>
    </row>
    <row r="12" spans="1:26" ht="18.75" customHeight="1">
      <c r="A12" s="147" t="s">
        <v>369</v>
      </c>
      <c r="B12" s="374" t="s">
        <v>370</v>
      </c>
      <c r="C12" s="145">
        <v>836.411</v>
      </c>
      <c r="D12" s="141">
        <v>939.2509999999999</v>
      </c>
      <c r="E12" s="142">
        <v>8.426999999999998</v>
      </c>
      <c r="F12" s="141">
        <v>11.915</v>
      </c>
      <c r="G12" s="140">
        <f>SUM(C12:F12)</f>
        <v>1796.0039999999997</v>
      </c>
      <c r="H12" s="144">
        <f t="shared" si="0"/>
        <v>0.07123768861980458</v>
      </c>
      <c r="I12" s="143">
        <v>784.271</v>
      </c>
      <c r="J12" s="141">
        <v>895.341</v>
      </c>
      <c r="K12" s="142">
        <v>9.44</v>
      </c>
      <c r="L12" s="141">
        <v>15.817000000000002</v>
      </c>
      <c r="M12" s="140">
        <f>SUM(I12:L12)</f>
        <v>1704.8690000000001</v>
      </c>
      <c r="N12" s="146">
        <f>IF(ISERROR(G12/M12-1),"         /0",(G12/M12-1))</f>
        <v>0.053455720058256384</v>
      </c>
      <c r="O12" s="145">
        <v>4243.114000000001</v>
      </c>
      <c r="P12" s="141">
        <v>5548.079999999999</v>
      </c>
      <c r="Q12" s="142">
        <v>52.965</v>
      </c>
      <c r="R12" s="141">
        <v>94.60000000000007</v>
      </c>
      <c r="S12" s="140">
        <f>SUM(O12:R12)</f>
        <v>9938.759</v>
      </c>
      <c r="T12" s="144">
        <f t="shared" si="1"/>
        <v>0.07054907220432174</v>
      </c>
      <c r="U12" s="143">
        <v>4618.8160000000025</v>
      </c>
      <c r="V12" s="141">
        <v>5058.545000000001</v>
      </c>
      <c r="W12" s="142">
        <v>72.564</v>
      </c>
      <c r="X12" s="141">
        <v>87.04099999999997</v>
      </c>
      <c r="Y12" s="140">
        <f>SUM(U12:X12)</f>
        <v>9836.966000000004</v>
      </c>
      <c r="Z12" s="139">
        <f t="shared" si="2"/>
        <v>0.010348007708880669</v>
      </c>
    </row>
    <row r="13" spans="1:26" ht="18.75" customHeight="1">
      <c r="A13" s="147" t="s">
        <v>365</v>
      </c>
      <c r="B13" s="374" t="s">
        <v>366</v>
      </c>
      <c r="C13" s="145">
        <v>808.5029999999999</v>
      </c>
      <c r="D13" s="141">
        <v>825.628</v>
      </c>
      <c r="E13" s="142">
        <v>44.06</v>
      </c>
      <c r="F13" s="141">
        <v>30.403000000000002</v>
      </c>
      <c r="G13" s="140">
        <f>SUM(C13:F13)</f>
        <v>1708.5939999999998</v>
      </c>
      <c r="H13" s="144">
        <f t="shared" si="0"/>
        <v>0.06777061039377774</v>
      </c>
      <c r="I13" s="143">
        <v>920.3220000000001</v>
      </c>
      <c r="J13" s="141">
        <v>747.2139999999999</v>
      </c>
      <c r="K13" s="142">
        <v>42.718</v>
      </c>
      <c r="L13" s="141">
        <v>23.621</v>
      </c>
      <c r="M13" s="140">
        <f>SUM(I13:L13)</f>
        <v>1733.8750000000002</v>
      </c>
      <c r="N13" s="146">
        <f>IF(ISERROR(G13/M13-1),"         /0",(G13/M13-1))</f>
        <v>-0.014580635858986613</v>
      </c>
      <c r="O13" s="145">
        <v>5096.120000000003</v>
      </c>
      <c r="P13" s="141">
        <v>4675.784000000001</v>
      </c>
      <c r="Q13" s="142">
        <v>252.35700000000003</v>
      </c>
      <c r="R13" s="141">
        <v>163.143</v>
      </c>
      <c r="S13" s="140">
        <f>SUM(O13:R13)</f>
        <v>10187.404000000002</v>
      </c>
      <c r="T13" s="144">
        <f t="shared" si="1"/>
        <v>0.0723140485014876</v>
      </c>
      <c r="U13" s="143">
        <v>5784.929000000001</v>
      </c>
      <c r="V13" s="141">
        <v>5533.518999999998</v>
      </c>
      <c r="W13" s="142">
        <v>295.1890000000002</v>
      </c>
      <c r="X13" s="141">
        <v>143.62700000000004</v>
      </c>
      <c r="Y13" s="140">
        <f>SUM(U13:X13)</f>
        <v>11757.264000000001</v>
      </c>
      <c r="Z13" s="139">
        <f t="shared" si="2"/>
        <v>-0.13352256103120574</v>
      </c>
    </row>
    <row r="14" spans="1:26" ht="18.75" customHeight="1">
      <c r="A14" s="147" t="s">
        <v>373</v>
      </c>
      <c r="B14" s="374" t="s">
        <v>374</v>
      </c>
      <c r="C14" s="145">
        <v>206.49799999999996</v>
      </c>
      <c r="D14" s="141">
        <v>828.4840000000002</v>
      </c>
      <c r="E14" s="142">
        <v>47.524</v>
      </c>
      <c r="F14" s="141">
        <v>160.984</v>
      </c>
      <c r="G14" s="140">
        <f>SUM(C14:F14)</f>
        <v>1243.4900000000002</v>
      </c>
      <c r="H14" s="144">
        <f>G14/$G$9</f>
        <v>0.04932247000665969</v>
      </c>
      <c r="I14" s="143">
        <v>172.74699999999999</v>
      </c>
      <c r="J14" s="141">
        <v>551.26</v>
      </c>
      <c r="K14" s="142">
        <v>48.854</v>
      </c>
      <c r="L14" s="141">
        <v>189.52100000000002</v>
      </c>
      <c r="M14" s="140">
        <f>SUM(I14:L14)</f>
        <v>962.3820000000001</v>
      </c>
      <c r="N14" s="146">
        <f>IF(ISERROR(G14/M14-1),"         /0",(G14/M14-1))</f>
        <v>0.2920960699597459</v>
      </c>
      <c r="O14" s="145">
        <v>1295.5809999999997</v>
      </c>
      <c r="P14" s="141">
        <v>4132.893999999999</v>
      </c>
      <c r="Q14" s="142">
        <v>449.392</v>
      </c>
      <c r="R14" s="141">
        <v>1181.1169999999997</v>
      </c>
      <c r="S14" s="140">
        <f>SUM(O14:R14)</f>
        <v>7058.983999999999</v>
      </c>
      <c r="T14" s="144">
        <f>S14/$S$9</f>
        <v>0.05010733954864504</v>
      </c>
      <c r="U14" s="143">
        <v>1055.8529999999998</v>
      </c>
      <c r="V14" s="141">
        <v>3138.9010000000007</v>
      </c>
      <c r="W14" s="142">
        <v>375.626</v>
      </c>
      <c r="X14" s="141">
        <v>885.8899999999996</v>
      </c>
      <c r="Y14" s="140">
        <f>SUM(U14:X14)</f>
        <v>5456.27</v>
      </c>
      <c r="Z14" s="139">
        <f>IF(ISERROR(S14/Y14-1),"         /0",IF(S14/Y14&gt;5,"  *  ",(S14/Y14-1)))</f>
        <v>0.2937380298262362</v>
      </c>
    </row>
    <row r="15" spans="1:26" ht="18.75" customHeight="1">
      <c r="A15" s="147" t="s">
        <v>402</v>
      </c>
      <c r="B15" s="374" t="s">
        <v>403</v>
      </c>
      <c r="C15" s="145">
        <v>624.344</v>
      </c>
      <c r="D15" s="141">
        <v>521.793</v>
      </c>
      <c r="E15" s="142">
        <v>3.682</v>
      </c>
      <c r="F15" s="141">
        <v>10.599</v>
      </c>
      <c r="G15" s="140">
        <f>SUM(C15:F15)</f>
        <v>1160.4180000000001</v>
      </c>
      <c r="H15" s="144">
        <f>G15/$G$9</f>
        <v>0.04602745659409244</v>
      </c>
      <c r="I15" s="143">
        <v>670.8560000000001</v>
      </c>
      <c r="J15" s="141">
        <v>499.72799999999995</v>
      </c>
      <c r="K15" s="142">
        <v>0.4</v>
      </c>
      <c r="L15" s="141">
        <v>0.4</v>
      </c>
      <c r="M15" s="140">
        <f>SUM(I15:L15)</f>
        <v>1171.3840000000002</v>
      </c>
      <c r="N15" s="146">
        <f>IF(ISERROR(G15/M15-1),"         /0",(G15/M15-1))</f>
        <v>-0.009361575708734415</v>
      </c>
      <c r="O15" s="145">
        <v>3465.771</v>
      </c>
      <c r="P15" s="141">
        <v>2620.1890000000008</v>
      </c>
      <c r="Q15" s="142">
        <v>9.153</v>
      </c>
      <c r="R15" s="141">
        <v>27.528</v>
      </c>
      <c r="S15" s="140">
        <f>SUM(O15:R15)</f>
        <v>6122.641000000001</v>
      </c>
      <c r="T15" s="144">
        <f>S15/$S$9</f>
        <v>0.0434608226228386</v>
      </c>
      <c r="U15" s="143">
        <v>3983.304000000002</v>
      </c>
      <c r="V15" s="141">
        <v>2840.5660000000003</v>
      </c>
      <c r="W15" s="142">
        <v>13.333999999999998</v>
      </c>
      <c r="X15" s="141">
        <v>13.354000000000001</v>
      </c>
      <c r="Y15" s="140">
        <f>SUM(U15:X15)</f>
        <v>6850.558000000003</v>
      </c>
      <c r="Z15" s="139">
        <f>IF(ISERROR(S15/Y15-1),"         /0",IF(S15/Y15&gt;5,"  *  ",(S15/Y15-1)))</f>
        <v>-0.1062565998273427</v>
      </c>
    </row>
    <row r="16" spans="1:26" ht="18.75" customHeight="1">
      <c r="A16" s="147" t="s">
        <v>367</v>
      </c>
      <c r="B16" s="374" t="s">
        <v>368</v>
      </c>
      <c r="C16" s="145">
        <v>378.155</v>
      </c>
      <c r="D16" s="141">
        <v>441.711</v>
      </c>
      <c r="E16" s="142">
        <v>2.5249999999999995</v>
      </c>
      <c r="F16" s="141">
        <v>2.1079999999999997</v>
      </c>
      <c r="G16" s="140">
        <f>SUM(C16:F16)</f>
        <v>824.4989999999999</v>
      </c>
      <c r="H16" s="144">
        <f>G16/$G$9</f>
        <v>0.0327033809664902</v>
      </c>
      <c r="I16" s="143">
        <v>295.729</v>
      </c>
      <c r="J16" s="141">
        <v>382.08799999999997</v>
      </c>
      <c r="K16" s="142">
        <v>1.7349999999999999</v>
      </c>
      <c r="L16" s="141">
        <v>1.711</v>
      </c>
      <c r="M16" s="140">
        <f>SUM(I16:L16)</f>
        <v>681.263</v>
      </c>
      <c r="N16" s="146">
        <f>IF(ISERROR(G16/M16-1),"         /0",(G16/M16-1))</f>
        <v>0.21025066677626691</v>
      </c>
      <c r="O16" s="145">
        <v>2250.6419999999994</v>
      </c>
      <c r="P16" s="141">
        <v>2527.0320000000006</v>
      </c>
      <c r="Q16" s="142">
        <v>9.826999999999998</v>
      </c>
      <c r="R16" s="141">
        <v>11.888</v>
      </c>
      <c r="S16" s="140">
        <f>SUM(O16:R16)</f>
        <v>4799.389</v>
      </c>
      <c r="T16" s="144">
        <f>S16/$S$9</f>
        <v>0.03406787920882552</v>
      </c>
      <c r="U16" s="143">
        <v>1781.4029999999996</v>
      </c>
      <c r="V16" s="141">
        <v>2173.527</v>
      </c>
      <c r="W16" s="142">
        <v>15.819999999999999</v>
      </c>
      <c r="X16" s="141">
        <v>19.449000000000005</v>
      </c>
      <c r="Y16" s="140">
        <f>SUM(U16:X16)</f>
        <v>3990.1989999999996</v>
      </c>
      <c r="Z16" s="139">
        <f>IF(ISERROR(S16/Y16-1),"         /0",IF(S16/Y16&gt;5,"  *  ",(S16/Y16-1)))</f>
        <v>0.20279439697117874</v>
      </c>
    </row>
    <row r="17" spans="1:26" ht="18.75" customHeight="1">
      <c r="A17" s="147" t="s">
        <v>377</v>
      </c>
      <c r="B17" s="374" t="s">
        <v>378</v>
      </c>
      <c r="C17" s="145">
        <v>220.46200000000002</v>
      </c>
      <c r="D17" s="141">
        <v>106.406</v>
      </c>
      <c r="E17" s="142">
        <v>39.463</v>
      </c>
      <c r="F17" s="141">
        <v>17.356</v>
      </c>
      <c r="G17" s="140">
        <f aca="true" t="shared" si="3" ref="G17:G22">SUM(C17:F17)</f>
        <v>383.68700000000007</v>
      </c>
      <c r="H17" s="144">
        <f aca="true" t="shared" si="4" ref="H17:H22">G17/$G$9</f>
        <v>0.015218771803106768</v>
      </c>
      <c r="I17" s="143">
        <v>87.407</v>
      </c>
      <c r="J17" s="141">
        <v>99.488</v>
      </c>
      <c r="K17" s="142">
        <v>34.568000000000005</v>
      </c>
      <c r="L17" s="141">
        <v>6.688000000000001</v>
      </c>
      <c r="M17" s="140">
        <f aca="true" t="shared" si="5" ref="M17:M22">SUM(I17:L17)</f>
        <v>228.15099999999998</v>
      </c>
      <c r="N17" s="146">
        <f aca="true" t="shared" si="6" ref="N17:N22">IF(ISERROR(G17/M17-1),"         /0",(G17/M17-1))</f>
        <v>0.6817239459831432</v>
      </c>
      <c r="O17" s="145">
        <v>924.311</v>
      </c>
      <c r="P17" s="141">
        <v>642.1749999999997</v>
      </c>
      <c r="Q17" s="142">
        <v>149.49200000000002</v>
      </c>
      <c r="R17" s="141">
        <v>54.641000000000005</v>
      </c>
      <c r="S17" s="140">
        <f aca="true" t="shared" si="7" ref="S17:S22">SUM(O17:R17)</f>
        <v>1770.619</v>
      </c>
      <c r="T17" s="144">
        <f aca="true" t="shared" si="8" ref="T17:T22">S17/$S$9</f>
        <v>0.012568523663502048</v>
      </c>
      <c r="U17" s="143">
        <v>570.2579999999998</v>
      </c>
      <c r="V17" s="141">
        <v>535.643</v>
      </c>
      <c r="W17" s="142">
        <v>166.21700000000007</v>
      </c>
      <c r="X17" s="141">
        <v>37.236</v>
      </c>
      <c r="Y17" s="140">
        <f aca="true" t="shared" si="9" ref="Y17:Y22">SUM(U17:X17)</f>
        <v>1309.354</v>
      </c>
      <c r="Z17" s="139">
        <f t="shared" si="2"/>
        <v>0.35228440895281166</v>
      </c>
    </row>
    <row r="18" spans="1:26" ht="18.75" customHeight="1">
      <c r="A18" s="147" t="s">
        <v>404</v>
      </c>
      <c r="B18" s="374" t="s">
        <v>405</v>
      </c>
      <c r="C18" s="145">
        <v>155.51200000000003</v>
      </c>
      <c r="D18" s="141">
        <v>70.36600000000001</v>
      </c>
      <c r="E18" s="142">
        <v>89.03999999999996</v>
      </c>
      <c r="F18" s="141">
        <v>64.98199999999999</v>
      </c>
      <c r="G18" s="140">
        <f t="shared" si="3"/>
        <v>379.9</v>
      </c>
      <c r="H18" s="144">
        <f t="shared" si="4"/>
        <v>0.01506856215613315</v>
      </c>
      <c r="I18" s="143">
        <v>193.222</v>
      </c>
      <c r="J18" s="141">
        <v>130.995</v>
      </c>
      <c r="K18" s="142">
        <v>79.184</v>
      </c>
      <c r="L18" s="141">
        <v>60.577000000000005</v>
      </c>
      <c r="M18" s="140">
        <f t="shared" si="5"/>
        <v>463.97799999999995</v>
      </c>
      <c r="N18" s="146">
        <f t="shared" si="6"/>
        <v>-0.1812111781162038</v>
      </c>
      <c r="O18" s="145">
        <v>934.7519999999993</v>
      </c>
      <c r="P18" s="141">
        <v>492.75300000000004</v>
      </c>
      <c r="Q18" s="142">
        <v>304.0400000000002</v>
      </c>
      <c r="R18" s="141">
        <v>250.46600000000007</v>
      </c>
      <c r="S18" s="140">
        <f t="shared" si="7"/>
        <v>1982.0109999999995</v>
      </c>
      <c r="T18" s="144">
        <f t="shared" si="8"/>
        <v>0.014069064070147986</v>
      </c>
      <c r="U18" s="143">
        <v>1081.1929999999986</v>
      </c>
      <c r="V18" s="141">
        <v>605.5439999999996</v>
      </c>
      <c r="W18" s="142">
        <v>434.6049999999995</v>
      </c>
      <c r="X18" s="141">
        <v>304.3260000000005</v>
      </c>
      <c r="Y18" s="140">
        <f t="shared" si="9"/>
        <v>2425.6679999999983</v>
      </c>
      <c r="Z18" s="139">
        <f t="shared" si="2"/>
        <v>-0.18290095759188774</v>
      </c>
    </row>
    <row r="19" spans="1:26" ht="18.75" customHeight="1">
      <c r="A19" s="147" t="s">
        <v>371</v>
      </c>
      <c r="B19" s="374" t="s">
        <v>372</v>
      </c>
      <c r="C19" s="145">
        <v>89.265</v>
      </c>
      <c r="D19" s="141">
        <v>188.915</v>
      </c>
      <c r="E19" s="142">
        <v>38.945</v>
      </c>
      <c r="F19" s="141">
        <v>16.103</v>
      </c>
      <c r="G19" s="140">
        <f t="shared" si="3"/>
        <v>333.228</v>
      </c>
      <c r="H19" s="144">
        <f t="shared" si="4"/>
        <v>0.013217338326306758</v>
      </c>
      <c r="I19" s="143">
        <v>71.92399999999999</v>
      </c>
      <c r="J19" s="141">
        <v>163.72500000000002</v>
      </c>
      <c r="K19" s="142">
        <v>16.009</v>
      </c>
      <c r="L19" s="141">
        <v>18.685000000000002</v>
      </c>
      <c r="M19" s="140">
        <f t="shared" si="5"/>
        <v>270.343</v>
      </c>
      <c r="N19" s="146">
        <f t="shared" si="6"/>
        <v>0.23261190413659683</v>
      </c>
      <c r="O19" s="145">
        <v>510.43199999999973</v>
      </c>
      <c r="P19" s="141">
        <v>1068.1430000000003</v>
      </c>
      <c r="Q19" s="142">
        <v>167.6879999999999</v>
      </c>
      <c r="R19" s="141">
        <v>58.84900000000002</v>
      </c>
      <c r="S19" s="140">
        <f t="shared" si="7"/>
        <v>1805.1119999999999</v>
      </c>
      <c r="T19" s="144">
        <f t="shared" si="8"/>
        <v>0.012813368029639075</v>
      </c>
      <c r="U19" s="143">
        <v>443.3289999999999</v>
      </c>
      <c r="V19" s="141">
        <v>858.0559999999996</v>
      </c>
      <c r="W19" s="142">
        <v>126.66199999999996</v>
      </c>
      <c r="X19" s="141">
        <v>113.05799999999999</v>
      </c>
      <c r="Y19" s="140">
        <f t="shared" si="9"/>
        <v>1541.1049999999996</v>
      </c>
      <c r="Z19" s="139">
        <f>IF(ISERROR(S19/Y19-1),"         /0",IF(S19/Y19&gt;5,"  *  ",(S19/Y19-1)))</f>
        <v>0.17131019625528454</v>
      </c>
    </row>
    <row r="20" spans="1:26" ht="18.75" customHeight="1">
      <c r="A20" s="147" t="s">
        <v>385</v>
      </c>
      <c r="B20" s="374" t="s">
        <v>385</v>
      </c>
      <c r="C20" s="145">
        <v>140.38400000000001</v>
      </c>
      <c r="D20" s="141">
        <v>153.726</v>
      </c>
      <c r="E20" s="142">
        <v>16.232</v>
      </c>
      <c r="F20" s="141">
        <v>17.932999999999996</v>
      </c>
      <c r="G20" s="140">
        <f t="shared" si="3"/>
        <v>328.275</v>
      </c>
      <c r="H20" s="144">
        <f t="shared" si="4"/>
        <v>0.013020879815226665</v>
      </c>
      <c r="I20" s="143">
        <v>65.819</v>
      </c>
      <c r="J20" s="141">
        <v>43.223</v>
      </c>
      <c r="K20" s="142">
        <v>28.00299999999999</v>
      </c>
      <c r="L20" s="141">
        <v>23.178999999999995</v>
      </c>
      <c r="M20" s="140">
        <f t="shared" si="5"/>
        <v>160.224</v>
      </c>
      <c r="N20" s="146">
        <f t="shared" si="6"/>
        <v>1.0488503594967047</v>
      </c>
      <c r="O20" s="145">
        <v>440.7909999999999</v>
      </c>
      <c r="P20" s="141">
        <v>611.2259999999999</v>
      </c>
      <c r="Q20" s="142">
        <v>142.74599999999998</v>
      </c>
      <c r="R20" s="141">
        <v>141.0839999999999</v>
      </c>
      <c r="S20" s="140">
        <f t="shared" si="7"/>
        <v>1335.8469999999998</v>
      </c>
      <c r="T20" s="144">
        <f t="shared" si="8"/>
        <v>0.009482347489955896</v>
      </c>
      <c r="U20" s="143">
        <v>634.439</v>
      </c>
      <c r="V20" s="141">
        <v>670.1479999999999</v>
      </c>
      <c r="W20" s="142">
        <v>199.45200000000006</v>
      </c>
      <c r="X20" s="141">
        <v>177.90900000000016</v>
      </c>
      <c r="Y20" s="140">
        <f t="shared" si="9"/>
        <v>1681.948</v>
      </c>
      <c r="Z20" s="139">
        <f>IF(ISERROR(S20/Y20-1),"         /0",IF(S20/Y20&gt;5,"  *  ",(S20/Y20-1)))</f>
        <v>-0.20577390026326636</v>
      </c>
    </row>
    <row r="21" spans="1:26" ht="18.75" customHeight="1">
      <c r="A21" s="147" t="s">
        <v>436</v>
      </c>
      <c r="B21" s="374" t="s">
        <v>436</v>
      </c>
      <c r="C21" s="145">
        <v>149.866</v>
      </c>
      <c r="D21" s="141">
        <v>99.59900000000002</v>
      </c>
      <c r="E21" s="142">
        <v>63.653999999999996</v>
      </c>
      <c r="F21" s="141">
        <v>10.291</v>
      </c>
      <c r="G21" s="140">
        <f t="shared" si="3"/>
        <v>323.41</v>
      </c>
      <c r="H21" s="144">
        <f t="shared" si="4"/>
        <v>0.012827911784456495</v>
      </c>
      <c r="I21" s="143">
        <v>224.7</v>
      </c>
      <c r="J21" s="141">
        <v>90.85700000000001</v>
      </c>
      <c r="K21" s="142">
        <v>165.78</v>
      </c>
      <c r="L21" s="141">
        <v>10.298</v>
      </c>
      <c r="M21" s="140">
        <f t="shared" si="5"/>
        <v>491.635</v>
      </c>
      <c r="N21" s="146">
        <f t="shared" si="6"/>
        <v>-0.3421745807357084</v>
      </c>
      <c r="O21" s="145">
        <v>1110.632</v>
      </c>
      <c r="P21" s="141">
        <v>573.5850000000002</v>
      </c>
      <c r="Q21" s="142">
        <v>501.894</v>
      </c>
      <c r="R21" s="141">
        <v>89.529</v>
      </c>
      <c r="S21" s="140">
        <f t="shared" si="7"/>
        <v>2275.64</v>
      </c>
      <c r="T21" s="144">
        <f t="shared" si="8"/>
        <v>0.016153353821240935</v>
      </c>
      <c r="U21" s="143">
        <v>1184.258</v>
      </c>
      <c r="V21" s="141">
        <v>480.45200000000006</v>
      </c>
      <c r="W21" s="142">
        <v>1055.5339999999997</v>
      </c>
      <c r="X21" s="141">
        <v>99.25299999999999</v>
      </c>
      <c r="Y21" s="140">
        <f t="shared" si="9"/>
        <v>2819.497</v>
      </c>
      <c r="Z21" s="139">
        <f>IF(ISERROR(S21/Y21-1),"         /0",IF(S21/Y21&gt;5,"  *  ",(S21/Y21-1)))</f>
        <v>-0.1928914980225196</v>
      </c>
    </row>
    <row r="22" spans="1:26" ht="18.75" customHeight="1">
      <c r="A22" s="147" t="s">
        <v>381</v>
      </c>
      <c r="B22" s="374" t="s">
        <v>382</v>
      </c>
      <c r="C22" s="145">
        <v>111.42099999999998</v>
      </c>
      <c r="D22" s="141">
        <v>166.95999999999998</v>
      </c>
      <c r="E22" s="142">
        <v>10.522</v>
      </c>
      <c r="F22" s="141">
        <v>15.439</v>
      </c>
      <c r="G22" s="140">
        <f t="shared" si="3"/>
        <v>304.342</v>
      </c>
      <c r="H22" s="144">
        <f t="shared" si="4"/>
        <v>0.01207158816457456</v>
      </c>
      <c r="I22" s="143">
        <v>151.576</v>
      </c>
      <c r="J22" s="141">
        <v>171.47500000000002</v>
      </c>
      <c r="K22" s="142">
        <v>6.108</v>
      </c>
      <c r="L22" s="141">
        <v>13.263</v>
      </c>
      <c r="M22" s="140">
        <f t="shared" si="5"/>
        <v>342.422</v>
      </c>
      <c r="N22" s="146">
        <f t="shared" si="6"/>
        <v>-0.11120780790953866</v>
      </c>
      <c r="O22" s="145">
        <v>883.5649999999996</v>
      </c>
      <c r="P22" s="141">
        <v>913.5390000000003</v>
      </c>
      <c r="Q22" s="142">
        <v>52.85200000000001</v>
      </c>
      <c r="R22" s="141">
        <v>75.09399999999998</v>
      </c>
      <c r="S22" s="140">
        <f t="shared" si="7"/>
        <v>1925.05</v>
      </c>
      <c r="T22" s="144">
        <f t="shared" si="8"/>
        <v>0.013664733338128994</v>
      </c>
      <c r="U22" s="143">
        <v>723.676</v>
      </c>
      <c r="V22" s="141">
        <v>1047.3669999999997</v>
      </c>
      <c r="W22" s="142">
        <v>33.35000000000001</v>
      </c>
      <c r="X22" s="141">
        <v>84.72500000000001</v>
      </c>
      <c r="Y22" s="140">
        <f t="shared" si="9"/>
        <v>1889.1179999999995</v>
      </c>
      <c r="Z22" s="139">
        <f t="shared" si="2"/>
        <v>0.019020516452651792</v>
      </c>
    </row>
    <row r="23" spans="1:26" ht="18.75" customHeight="1">
      <c r="A23" s="147" t="s">
        <v>442</v>
      </c>
      <c r="B23" s="374" t="s">
        <v>442</v>
      </c>
      <c r="C23" s="145">
        <v>27.189999999999998</v>
      </c>
      <c r="D23" s="141">
        <v>63.96099999999999</v>
      </c>
      <c r="E23" s="142">
        <v>55.973000000000006</v>
      </c>
      <c r="F23" s="141">
        <v>86.58000000000003</v>
      </c>
      <c r="G23" s="140">
        <f>SUM(C23:F23)</f>
        <v>233.704</v>
      </c>
      <c r="H23" s="144">
        <f t="shared" si="0"/>
        <v>0.009269763753979842</v>
      </c>
      <c r="I23" s="143">
        <v>48.623</v>
      </c>
      <c r="J23" s="141">
        <v>133.023</v>
      </c>
      <c r="K23" s="142">
        <v>24.792999999999992</v>
      </c>
      <c r="L23" s="141">
        <v>167.705</v>
      </c>
      <c r="M23" s="140">
        <f>SUM(I23:L23)</f>
        <v>374.144</v>
      </c>
      <c r="N23" s="146">
        <f>IF(ISERROR(G23/M23-1),"         /0",(G23/M23-1))</f>
        <v>-0.3753634964078002</v>
      </c>
      <c r="O23" s="145">
        <v>193.26199999999994</v>
      </c>
      <c r="P23" s="141">
        <v>444.7550000000001</v>
      </c>
      <c r="Q23" s="142">
        <v>289.518</v>
      </c>
      <c r="R23" s="141">
        <v>540.7139999999999</v>
      </c>
      <c r="S23" s="140">
        <f>SUM(O23:R23)</f>
        <v>1468.249</v>
      </c>
      <c r="T23" s="144">
        <f t="shared" si="1"/>
        <v>0.010422186986818294</v>
      </c>
      <c r="U23" s="143">
        <v>293.8530000000001</v>
      </c>
      <c r="V23" s="141">
        <v>866.3079999999998</v>
      </c>
      <c r="W23" s="142">
        <v>148.73900000000003</v>
      </c>
      <c r="X23" s="141">
        <v>909.5559999999987</v>
      </c>
      <c r="Y23" s="140">
        <f>SUM(U23:X23)</f>
        <v>2218.4559999999983</v>
      </c>
      <c r="Z23" s="139">
        <f t="shared" si="2"/>
        <v>-0.33816627420151624</v>
      </c>
    </row>
    <row r="24" spans="1:26" ht="18.75" customHeight="1">
      <c r="A24" s="147" t="s">
        <v>375</v>
      </c>
      <c r="B24" s="374" t="s">
        <v>376</v>
      </c>
      <c r="C24" s="145">
        <v>127.259</v>
      </c>
      <c r="D24" s="141">
        <v>81.927</v>
      </c>
      <c r="E24" s="142">
        <v>6.236</v>
      </c>
      <c r="F24" s="141">
        <v>6.073</v>
      </c>
      <c r="G24" s="140">
        <f aca="true" t="shared" si="10" ref="G24:G64">SUM(C24:F24)</f>
        <v>221.495</v>
      </c>
      <c r="H24" s="144">
        <f t="shared" si="0"/>
        <v>0.008785499275527013</v>
      </c>
      <c r="I24" s="143">
        <v>142.293</v>
      </c>
      <c r="J24" s="141">
        <v>99.98499999999999</v>
      </c>
      <c r="K24" s="142">
        <v>4.930000000000001</v>
      </c>
      <c r="L24" s="141">
        <v>5.168</v>
      </c>
      <c r="M24" s="140">
        <f aca="true" t="shared" si="11" ref="M24:M64">SUM(I24:L24)</f>
        <v>252.376</v>
      </c>
      <c r="N24" s="146">
        <f aca="true" t="shared" si="12" ref="N24:N64">IF(ISERROR(G24/M24-1),"         /0",(G24/M24-1))</f>
        <v>-0.12236108029289627</v>
      </c>
      <c r="O24" s="145">
        <v>668.0670000000001</v>
      </c>
      <c r="P24" s="141">
        <v>530.601</v>
      </c>
      <c r="Q24" s="142">
        <v>19.612000000000002</v>
      </c>
      <c r="R24" s="141">
        <v>21.884</v>
      </c>
      <c r="S24" s="140">
        <f aca="true" t="shared" si="13" ref="S24:S64">SUM(O24:R24)</f>
        <v>1240.1640000000002</v>
      </c>
      <c r="T24" s="144">
        <f t="shared" si="1"/>
        <v>0.008803153349548017</v>
      </c>
      <c r="U24" s="143">
        <v>520.726</v>
      </c>
      <c r="V24" s="141">
        <v>552.3910000000001</v>
      </c>
      <c r="W24" s="142">
        <v>14.253999999999998</v>
      </c>
      <c r="X24" s="141">
        <v>15.114000000000003</v>
      </c>
      <c r="Y24" s="140">
        <f aca="true" t="shared" si="14" ref="Y24:Y64">SUM(U24:X24)</f>
        <v>1102.4850000000001</v>
      </c>
      <c r="Z24" s="139">
        <f aca="true" t="shared" si="15" ref="Z24:Z64">IF(ISERROR(S24/Y24-1),"         /0",IF(S24/Y24&gt;5,"  *  ",(S24/Y24-1)))</f>
        <v>0.12488061062055267</v>
      </c>
    </row>
    <row r="25" spans="1:26" ht="18.75" customHeight="1">
      <c r="A25" s="147" t="s">
        <v>379</v>
      </c>
      <c r="B25" s="374" t="s">
        <v>380</v>
      </c>
      <c r="C25" s="145">
        <v>114.20199999999998</v>
      </c>
      <c r="D25" s="141">
        <v>51.92699999999998</v>
      </c>
      <c r="E25" s="142">
        <v>19.390000000000004</v>
      </c>
      <c r="F25" s="141">
        <v>17.371</v>
      </c>
      <c r="G25" s="140">
        <f t="shared" si="10"/>
        <v>202.89</v>
      </c>
      <c r="H25" s="144">
        <f t="shared" si="0"/>
        <v>0.00804754034182115</v>
      </c>
      <c r="I25" s="143">
        <v>95.79599999999998</v>
      </c>
      <c r="J25" s="141">
        <v>49.05</v>
      </c>
      <c r="K25" s="142">
        <v>19.862999999999996</v>
      </c>
      <c r="L25" s="141">
        <v>16.534999999999997</v>
      </c>
      <c r="M25" s="140">
        <f t="shared" si="11"/>
        <v>181.24399999999997</v>
      </c>
      <c r="N25" s="146">
        <f t="shared" si="12"/>
        <v>0.11943016044669075</v>
      </c>
      <c r="O25" s="145">
        <v>614.3019999999996</v>
      </c>
      <c r="P25" s="141">
        <v>286.692</v>
      </c>
      <c r="Q25" s="142">
        <v>487.38900000000007</v>
      </c>
      <c r="R25" s="141">
        <v>143.94400000000007</v>
      </c>
      <c r="S25" s="140">
        <f t="shared" si="13"/>
        <v>1532.3269999999998</v>
      </c>
      <c r="T25" s="144">
        <f t="shared" si="1"/>
        <v>0.010877036877907163</v>
      </c>
      <c r="U25" s="143">
        <v>661.6219999999997</v>
      </c>
      <c r="V25" s="141">
        <v>284.4950000000001</v>
      </c>
      <c r="W25" s="142">
        <v>304.89899999999983</v>
      </c>
      <c r="X25" s="141">
        <v>143.88200000000012</v>
      </c>
      <c r="Y25" s="140">
        <f t="shared" si="14"/>
        <v>1394.8979999999997</v>
      </c>
      <c r="Z25" s="139">
        <f t="shared" si="15"/>
        <v>0.09852261599055989</v>
      </c>
    </row>
    <row r="26" spans="1:26" ht="18.75" customHeight="1">
      <c r="A26" s="147" t="s">
        <v>453</v>
      </c>
      <c r="B26" s="374" t="s">
        <v>454</v>
      </c>
      <c r="C26" s="145">
        <v>63.927</v>
      </c>
      <c r="D26" s="141">
        <v>129.597</v>
      </c>
      <c r="E26" s="142">
        <v>0</v>
      </c>
      <c r="F26" s="141">
        <v>0</v>
      </c>
      <c r="G26" s="140">
        <f>SUM(C26:F26)</f>
        <v>193.524</v>
      </c>
      <c r="H26" s="144">
        <f>G26/$G$9</f>
        <v>0.0076760421761082175</v>
      </c>
      <c r="I26" s="143">
        <v>83.292</v>
      </c>
      <c r="J26" s="141">
        <v>102.633</v>
      </c>
      <c r="K26" s="142">
        <v>0.30000000000000004</v>
      </c>
      <c r="L26" s="141">
        <v>0.30000000000000004</v>
      </c>
      <c r="M26" s="140">
        <f>SUM(I26:L26)</f>
        <v>186.52500000000003</v>
      </c>
      <c r="N26" s="146">
        <f>IF(ISERROR(G26/M26-1),"         /0",(G26/M26-1))</f>
        <v>0.03752312022517068</v>
      </c>
      <c r="O26" s="145">
        <v>195.986</v>
      </c>
      <c r="P26" s="141">
        <v>558.3639999999999</v>
      </c>
      <c r="Q26" s="142">
        <v>0.33999999999999997</v>
      </c>
      <c r="R26" s="141">
        <v>0.34</v>
      </c>
      <c r="S26" s="140">
        <f>SUM(O26:R26)</f>
        <v>755.03</v>
      </c>
      <c r="T26" s="144">
        <f>S26/$S$9</f>
        <v>0.005359488643041757</v>
      </c>
      <c r="U26" s="143">
        <v>115.831</v>
      </c>
      <c r="V26" s="141">
        <v>368.378</v>
      </c>
      <c r="W26" s="142">
        <v>1.5550000000000006</v>
      </c>
      <c r="X26" s="141">
        <v>1.4080000000000004</v>
      </c>
      <c r="Y26" s="140">
        <f>SUM(U26:X26)</f>
        <v>487.172</v>
      </c>
      <c r="Z26" s="139">
        <f>IF(ISERROR(S26/Y26-1),"         /0",IF(S26/Y26&gt;5,"  *  ",(S26/Y26-1)))</f>
        <v>0.5498222393733629</v>
      </c>
    </row>
    <row r="27" spans="1:26" ht="18.75" customHeight="1">
      <c r="A27" s="147" t="s">
        <v>430</v>
      </c>
      <c r="B27" s="374" t="s">
        <v>431</v>
      </c>
      <c r="C27" s="145">
        <v>62.782000000000004</v>
      </c>
      <c r="D27" s="141">
        <v>80.63300000000001</v>
      </c>
      <c r="E27" s="142">
        <v>9.674999999999999</v>
      </c>
      <c r="F27" s="141">
        <v>18.955</v>
      </c>
      <c r="G27" s="140">
        <f>SUM(C27:F27)</f>
        <v>172.04500000000002</v>
      </c>
      <c r="H27" s="144">
        <f>G27/$G$9</f>
        <v>0.006824087328644191</v>
      </c>
      <c r="I27" s="143">
        <v>80.973</v>
      </c>
      <c r="J27" s="141">
        <v>43.238</v>
      </c>
      <c r="K27" s="142">
        <v>1.082</v>
      </c>
      <c r="L27" s="141">
        <v>1.488</v>
      </c>
      <c r="M27" s="140">
        <f>SUM(I27:L27)</f>
        <v>126.78099999999999</v>
      </c>
      <c r="N27" s="146">
        <f>IF(ISERROR(G27/M27-1),"         /0",(G27/M27-1))</f>
        <v>0.35702510628564244</v>
      </c>
      <c r="O27" s="145">
        <v>367.2269999999999</v>
      </c>
      <c r="P27" s="141">
        <v>457.4290000000001</v>
      </c>
      <c r="Q27" s="142">
        <v>31.533999999999992</v>
      </c>
      <c r="R27" s="141">
        <v>55.623</v>
      </c>
      <c r="S27" s="140">
        <f>SUM(O27:R27)</f>
        <v>911.813</v>
      </c>
      <c r="T27" s="144">
        <f>S27/$S$9</f>
        <v>0.0064723937036645345</v>
      </c>
      <c r="U27" s="143">
        <v>467.4300000000002</v>
      </c>
      <c r="V27" s="141">
        <v>499.0280000000002</v>
      </c>
      <c r="W27" s="142">
        <v>27.311</v>
      </c>
      <c r="X27" s="141">
        <v>43.358000000000025</v>
      </c>
      <c r="Y27" s="140">
        <f>SUM(U27:X27)</f>
        <v>1037.1270000000004</v>
      </c>
      <c r="Z27" s="139">
        <f>IF(ISERROR(S27/Y27-1),"         /0",IF(S27/Y27&gt;5,"  *  ",(S27/Y27-1)))</f>
        <v>-0.12082801816942412</v>
      </c>
    </row>
    <row r="28" spans="1:26" ht="18.75" customHeight="1">
      <c r="A28" s="147" t="s">
        <v>383</v>
      </c>
      <c r="B28" s="374" t="s">
        <v>384</v>
      </c>
      <c r="C28" s="145">
        <v>49.815</v>
      </c>
      <c r="D28" s="141">
        <v>92.866</v>
      </c>
      <c r="E28" s="142">
        <v>12.893</v>
      </c>
      <c r="F28" s="141">
        <v>8.839</v>
      </c>
      <c r="G28" s="140">
        <f>SUM(C28:F28)</f>
        <v>164.41299999999998</v>
      </c>
      <c r="H28" s="144">
        <f>G28/$G$9</f>
        <v>0.006521367490856329</v>
      </c>
      <c r="I28" s="143">
        <v>52.84</v>
      </c>
      <c r="J28" s="141">
        <v>105.262</v>
      </c>
      <c r="K28" s="142">
        <v>6.555</v>
      </c>
      <c r="L28" s="141">
        <v>6.351999999999999</v>
      </c>
      <c r="M28" s="140">
        <f>SUM(I28:L28)</f>
        <v>171.00900000000001</v>
      </c>
      <c r="N28" s="146">
        <f>IF(ISERROR(G28/M28-1),"         /0",(G28/M28-1))</f>
        <v>-0.03857106935892285</v>
      </c>
      <c r="O28" s="145">
        <v>321.98499999999984</v>
      </c>
      <c r="P28" s="141">
        <v>602.1439999999999</v>
      </c>
      <c r="Q28" s="142">
        <v>36.489000000000004</v>
      </c>
      <c r="R28" s="141">
        <v>33.198000000000015</v>
      </c>
      <c r="S28" s="140">
        <f>SUM(O28:R28)</f>
        <v>993.8159999999997</v>
      </c>
      <c r="T28" s="144">
        <f>S28/$S$9</f>
        <v>0.007054482027566037</v>
      </c>
      <c r="U28" s="143">
        <v>310.84899999999993</v>
      </c>
      <c r="V28" s="141">
        <v>594.585</v>
      </c>
      <c r="W28" s="142">
        <v>44.75599999999997</v>
      </c>
      <c r="X28" s="141">
        <v>58.76099999999999</v>
      </c>
      <c r="Y28" s="140">
        <f>SUM(U28:X28)</f>
        <v>1008.9509999999999</v>
      </c>
      <c r="Z28" s="139">
        <f>IF(ISERROR(S28/Y28-1),"         /0",IF(S28/Y28&gt;5,"  *  ",(S28/Y28-1)))</f>
        <v>-0.015000728479381276</v>
      </c>
    </row>
    <row r="29" spans="1:26" ht="18.75" customHeight="1">
      <c r="A29" s="147" t="s">
        <v>437</v>
      </c>
      <c r="B29" s="374" t="s">
        <v>438</v>
      </c>
      <c r="C29" s="145">
        <v>42.724</v>
      </c>
      <c r="D29" s="141">
        <v>115.278</v>
      </c>
      <c r="E29" s="142">
        <v>0.155</v>
      </c>
      <c r="F29" s="141">
        <v>0.453</v>
      </c>
      <c r="G29" s="140">
        <f>SUM(C29:F29)</f>
        <v>158.61</v>
      </c>
      <c r="H29" s="144">
        <f>G29/$G$9</f>
        <v>0.0062911941131463</v>
      </c>
      <c r="I29" s="143">
        <v>13.401000000000002</v>
      </c>
      <c r="J29" s="141">
        <v>43.053</v>
      </c>
      <c r="K29" s="142">
        <v>0.15200000000000002</v>
      </c>
      <c r="L29" s="141">
        <v>0.18000000000000002</v>
      </c>
      <c r="M29" s="140">
        <f>SUM(I29:L29)</f>
        <v>56.786</v>
      </c>
      <c r="N29" s="146">
        <f>IF(ISERROR(G29/M29-1),"         /0",(G29/M29-1))</f>
        <v>1.7931180220476879</v>
      </c>
      <c r="O29" s="145">
        <v>217.969</v>
      </c>
      <c r="P29" s="141">
        <v>450.45700000000005</v>
      </c>
      <c r="Q29" s="142">
        <v>2.6489999999999996</v>
      </c>
      <c r="R29" s="141">
        <v>4.902999999999999</v>
      </c>
      <c r="S29" s="140">
        <f>SUM(O29:R29)</f>
        <v>675.9780000000001</v>
      </c>
      <c r="T29" s="144">
        <f>S29/$S$9</f>
        <v>0.0047983476337974396</v>
      </c>
      <c r="U29" s="143">
        <v>226.26000000000002</v>
      </c>
      <c r="V29" s="141">
        <v>427.0910000000001</v>
      </c>
      <c r="W29" s="142">
        <v>1.8180000000000005</v>
      </c>
      <c r="X29" s="141">
        <v>2.433</v>
      </c>
      <c r="Y29" s="140">
        <f>SUM(U29:X29)</f>
        <v>657.6020000000001</v>
      </c>
      <c r="Z29" s="139">
        <f>IF(ISERROR(S29/Y29-1),"         /0",IF(S29/Y29&gt;5,"  *  ",(S29/Y29-1)))</f>
        <v>0.02794395394174587</v>
      </c>
    </row>
    <row r="30" spans="1:26" ht="18.75" customHeight="1">
      <c r="A30" s="147" t="s">
        <v>386</v>
      </c>
      <c r="B30" s="374" t="s">
        <v>387</v>
      </c>
      <c r="C30" s="145">
        <v>11.354000000000003</v>
      </c>
      <c r="D30" s="141">
        <v>32.791000000000004</v>
      </c>
      <c r="E30" s="142">
        <v>37.824</v>
      </c>
      <c r="F30" s="141">
        <v>72.26400000000001</v>
      </c>
      <c r="G30" s="140">
        <f t="shared" si="10"/>
        <v>154.233</v>
      </c>
      <c r="H30" s="144">
        <f t="shared" si="0"/>
        <v>0.00611758238227661</v>
      </c>
      <c r="I30" s="143">
        <v>14.406</v>
      </c>
      <c r="J30" s="141">
        <v>43.882000000000005</v>
      </c>
      <c r="K30" s="142">
        <v>15.894999999999998</v>
      </c>
      <c r="L30" s="141">
        <v>26.102</v>
      </c>
      <c r="M30" s="140">
        <f t="shared" si="11"/>
        <v>100.28500000000001</v>
      </c>
      <c r="N30" s="146">
        <f t="shared" si="12"/>
        <v>0.537946851473301</v>
      </c>
      <c r="O30" s="145">
        <v>102.44599999999998</v>
      </c>
      <c r="P30" s="141">
        <v>240.07400000000007</v>
      </c>
      <c r="Q30" s="142">
        <v>118.99399999999997</v>
      </c>
      <c r="R30" s="141">
        <v>194.19299999999996</v>
      </c>
      <c r="S30" s="140">
        <f t="shared" si="13"/>
        <v>655.707</v>
      </c>
      <c r="T30" s="144">
        <f t="shared" si="1"/>
        <v>0.004654456405259369</v>
      </c>
      <c r="U30" s="143">
        <v>84.57699999999998</v>
      </c>
      <c r="V30" s="141">
        <v>274.24199999999985</v>
      </c>
      <c r="W30" s="142">
        <v>111.53900000000003</v>
      </c>
      <c r="X30" s="141">
        <v>147.03199999999998</v>
      </c>
      <c r="Y30" s="140">
        <f t="shared" si="14"/>
        <v>617.3899999999999</v>
      </c>
      <c r="Z30" s="139">
        <f t="shared" si="15"/>
        <v>0.06206287759762885</v>
      </c>
    </row>
    <row r="31" spans="1:26" ht="18.75" customHeight="1">
      <c r="A31" s="147" t="s">
        <v>445</v>
      </c>
      <c r="B31" s="374" t="s">
        <v>446</v>
      </c>
      <c r="C31" s="145">
        <v>15.020000000000001</v>
      </c>
      <c r="D31" s="141">
        <v>66.26</v>
      </c>
      <c r="E31" s="142">
        <v>20.486000000000004</v>
      </c>
      <c r="F31" s="141">
        <v>30.424999999999997</v>
      </c>
      <c r="G31" s="140">
        <f t="shared" si="10"/>
        <v>132.191</v>
      </c>
      <c r="H31" s="144">
        <f t="shared" si="0"/>
        <v>0.005243296393738872</v>
      </c>
      <c r="I31" s="143">
        <v>13.940000000000001</v>
      </c>
      <c r="J31" s="141">
        <v>33.219</v>
      </c>
      <c r="K31" s="142">
        <v>16.275999999999996</v>
      </c>
      <c r="L31" s="141">
        <v>17.703</v>
      </c>
      <c r="M31" s="140">
        <f t="shared" si="11"/>
        <v>81.138</v>
      </c>
      <c r="N31" s="146" t="s">
        <v>50</v>
      </c>
      <c r="O31" s="145">
        <v>76.61999999999999</v>
      </c>
      <c r="P31" s="141">
        <v>391.87600000000003</v>
      </c>
      <c r="Q31" s="142">
        <v>56.34999999999999</v>
      </c>
      <c r="R31" s="141">
        <v>86.22100000000002</v>
      </c>
      <c r="S31" s="140">
        <f t="shared" si="13"/>
        <v>611.067</v>
      </c>
      <c r="T31" s="144">
        <f t="shared" si="1"/>
        <v>0.004337584793501712</v>
      </c>
      <c r="U31" s="143">
        <v>79.36</v>
      </c>
      <c r="V31" s="141">
        <v>169.28799999999998</v>
      </c>
      <c r="W31" s="142">
        <v>47.53200000000001</v>
      </c>
      <c r="X31" s="141">
        <v>85.25499999999995</v>
      </c>
      <c r="Y31" s="140">
        <f t="shared" si="14"/>
        <v>381.4349999999999</v>
      </c>
      <c r="Z31" s="139">
        <f t="shared" si="15"/>
        <v>0.6020213142475133</v>
      </c>
    </row>
    <row r="32" spans="1:26" ht="18.75" customHeight="1">
      <c r="A32" s="147" t="s">
        <v>394</v>
      </c>
      <c r="B32" s="374" t="s">
        <v>395</v>
      </c>
      <c r="C32" s="145">
        <v>49.002</v>
      </c>
      <c r="D32" s="141">
        <v>74.15500000000002</v>
      </c>
      <c r="E32" s="142">
        <v>7</v>
      </c>
      <c r="F32" s="141">
        <v>0.5</v>
      </c>
      <c r="G32" s="140">
        <f t="shared" si="10"/>
        <v>130.657</v>
      </c>
      <c r="H32" s="144">
        <f t="shared" si="0"/>
        <v>0.0051824509756090795</v>
      </c>
      <c r="I32" s="143">
        <v>56.00300000000001</v>
      </c>
      <c r="J32" s="141">
        <v>67.424</v>
      </c>
      <c r="K32" s="142">
        <v>0.602</v>
      </c>
      <c r="L32" s="141">
        <v>0.304</v>
      </c>
      <c r="M32" s="140">
        <f t="shared" si="11"/>
        <v>124.33300000000003</v>
      </c>
      <c r="N32" s="146">
        <f t="shared" si="12"/>
        <v>0.05086340714050164</v>
      </c>
      <c r="O32" s="145">
        <v>372.3619999999999</v>
      </c>
      <c r="P32" s="141">
        <v>492.716</v>
      </c>
      <c r="Q32" s="142">
        <v>15.66</v>
      </c>
      <c r="R32" s="141">
        <v>6.909999999999999</v>
      </c>
      <c r="S32" s="140">
        <f t="shared" si="13"/>
        <v>887.6479999999999</v>
      </c>
      <c r="T32" s="144">
        <f t="shared" si="1"/>
        <v>0.0063008613896384635</v>
      </c>
      <c r="U32" s="143">
        <v>327.60799999999995</v>
      </c>
      <c r="V32" s="141">
        <v>345.594</v>
      </c>
      <c r="W32" s="142">
        <v>5.038999999999999</v>
      </c>
      <c r="X32" s="141">
        <v>6.047999999999999</v>
      </c>
      <c r="Y32" s="140">
        <f t="shared" si="14"/>
        <v>684.289</v>
      </c>
      <c r="Z32" s="139">
        <f t="shared" si="15"/>
        <v>0.29718291540562536</v>
      </c>
    </row>
    <row r="33" spans="1:26" ht="18.75" customHeight="1">
      <c r="A33" s="147" t="s">
        <v>410</v>
      </c>
      <c r="B33" s="374" t="s">
        <v>411</v>
      </c>
      <c r="C33" s="145">
        <v>33.021</v>
      </c>
      <c r="D33" s="141">
        <v>46.101</v>
      </c>
      <c r="E33" s="142">
        <v>13.015</v>
      </c>
      <c r="F33" s="141">
        <v>14.606</v>
      </c>
      <c r="G33" s="140">
        <f t="shared" si="10"/>
        <v>106.743</v>
      </c>
      <c r="H33" s="144">
        <f t="shared" si="0"/>
        <v>0.0042339129513875255</v>
      </c>
      <c r="I33" s="143">
        <v>53.005</v>
      </c>
      <c r="J33" s="141">
        <v>49.429</v>
      </c>
      <c r="K33" s="142">
        <v>5.153999999999999</v>
      </c>
      <c r="L33" s="141">
        <v>5.677999999999998</v>
      </c>
      <c r="M33" s="140">
        <f t="shared" si="11"/>
        <v>113.26599999999999</v>
      </c>
      <c r="N33" s="146">
        <f t="shared" si="12"/>
        <v>-0.05759009764624867</v>
      </c>
      <c r="O33" s="145">
        <v>186.00799999999998</v>
      </c>
      <c r="P33" s="141">
        <v>279.705</v>
      </c>
      <c r="Q33" s="142">
        <v>67.108</v>
      </c>
      <c r="R33" s="141">
        <v>53.116</v>
      </c>
      <c r="S33" s="140">
        <f t="shared" si="13"/>
        <v>585.9369999999999</v>
      </c>
      <c r="T33" s="144">
        <f t="shared" si="1"/>
        <v>0.004159202544320037</v>
      </c>
      <c r="U33" s="143">
        <v>227.42499999999998</v>
      </c>
      <c r="V33" s="141">
        <v>347.33199999999994</v>
      </c>
      <c r="W33" s="142">
        <v>44.077</v>
      </c>
      <c r="X33" s="141">
        <v>45.329000000000036</v>
      </c>
      <c r="Y33" s="140">
        <f t="shared" si="14"/>
        <v>664.163</v>
      </c>
      <c r="Z33" s="139">
        <f t="shared" si="15"/>
        <v>-0.11778132777646466</v>
      </c>
    </row>
    <row r="34" spans="1:26" ht="18.75" customHeight="1">
      <c r="A34" s="147" t="s">
        <v>455</v>
      </c>
      <c r="B34" s="374" t="s">
        <v>456</v>
      </c>
      <c r="C34" s="145">
        <v>0.331</v>
      </c>
      <c r="D34" s="141">
        <v>2.129</v>
      </c>
      <c r="E34" s="142">
        <v>1.082</v>
      </c>
      <c r="F34" s="141">
        <v>100.444</v>
      </c>
      <c r="G34" s="140">
        <f t="shared" si="10"/>
        <v>103.986</v>
      </c>
      <c r="H34" s="144">
        <f t="shared" si="0"/>
        <v>0.0041245577898596</v>
      </c>
      <c r="I34" s="143">
        <v>0.539</v>
      </c>
      <c r="J34" s="141">
        <v>1.37</v>
      </c>
      <c r="K34" s="142">
        <v>0</v>
      </c>
      <c r="L34" s="141">
        <v>0.01</v>
      </c>
      <c r="M34" s="140">
        <f t="shared" si="11"/>
        <v>1.9190000000000003</v>
      </c>
      <c r="N34" s="146">
        <f t="shared" si="12"/>
        <v>53.18759770713913</v>
      </c>
      <c r="O34" s="145">
        <v>2.6439999999999997</v>
      </c>
      <c r="P34" s="141">
        <v>11.636</v>
      </c>
      <c r="Q34" s="142">
        <v>6.708</v>
      </c>
      <c r="R34" s="141">
        <v>407.06899999999996</v>
      </c>
      <c r="S34" s="140">
        <f t="shared" si="13"/>
        <v>428.05699999999996</v>
      </c>
      <c r="T34" s="144">
        <f t="shared" si="1"/>
        <v>0.0030385105625929105</v>
      </c>
      <c r="U34" s="143">
        <v>3.511</v>
      </c>
      <c r="V34" s="141">
        <v>8.192</v>
      </c>
      <c r="W34" s="142">
        <v>0.638</v>
      </c>
      <c r="X34" s="141">
        <v>197.59899999999996</v>
      </c>
      <c r="Y34" s="140">
        <f t="shared" si="14"/>
        <v>209.93999999999997</v>
      </c>
      <c r="Z34" s="139">
        <f t="shared" si="15"/>
        <v>1.038949223587692</v>
      </c>
    </row>
    <row r="35" spans="1:26" ht="18.75" customHeight="1">
      <c r="A35" s="147" t="s">
        <v>406</v>
      </c>
      <c r="B35" s="374" t="s">
        <v>407</v>
      </c>
      <c r="C35" s="145">
        <v>1</v>
      </c>
      <c r="D35" s="141">
        <v>7.196</v>
      </c>
      <c r="E35" s="142">
        <v>39.219</v>
      </c>
      <c r="F35" s="141">
        <v>49.74600000000001</v>
      </c>
      <c r="G35" s="140">
        <f t="shared" si="10"/>
        <v>97.161</v>
      </c>
      <c r="H35" s="144">
        <f t="shared" si="0"/>
        <v>0.0038538472430956912</v>
      </c>
      <c r="I35" s="143"/>
      <c r="J35" s="141"/>
      <c r="K35" s="142">
        <v>32.502</v>
      </c>
      <c r="L35" s="141">
        <v>45.451</v>
      </c>
      <c r="M35" s="140">
        <f t="shared" si="11"/>
        <v>77.953</v>
      </c>
      <c r="N35" s="146">
        <f t="shared" si="12"/>
        <v>0.24640488499480462</v>
      </c>
      <c r="O35" s="145">
        <v>26.7</v>
      </c>
      <c r="P35" s="141">
        <v>29.342999999999996</v>
      </c>
      <c r="Q35" s="142">
        <v>254.1689999999999</v>
      </c>
      <c r="R35" s="141">
        <v>416.056</v>
      </c>
      <c r="S35" s="140">
        <f t="shared" si="13"/>
        <v>726.2679999999998</v>
      </c>
      <c r="T35" s="144">
        <f t="shared" si="1"/>
        <v>0.005155325083512774</v>
      </c>
      <c r="U35" s="143"/>
      <c r="V35" s="141"/>
      <c r="W35" s="142">
        <v>187.6750000000001</v>
      </c>
      <c r="X35" s="141">
        <v>236.103</v>
      </c>
      <c r="Y35" s="140">
        <f t="shared" si="14"/>
        <v>423.77800000000013</v>
      </c>
      <c r="Z35" s="139">
        <f t="shared" si="15"/>
        <v>0.7137935428455455</v>
      </c>
    </row>
    <row r="36" spans="1:26" ht="18.75" customHeight="1">
      <c r="A36" s="147" t="s">
        <v>457</v>
      </c>
      <c r="B36" s="374" t="s">
        <v>458</v>
      </c>
      <c r="C36" s="145">
        <v>0</v>
      </c>
      <c r="D36" s="141">
        <v>0</v>
      </c>
      <c r="E36" s="142">
        <v>53.00000000000001</v>
      </c>
      <c r="F36" s="141">
        <v>35.9</v>
      </c>
      <c r="G36" s="140">
        <f t="shared" si="10"/>
        <v>88.9</v>
      </c>
      <c r="H36" s="144">
        <f t="shared" si="0"/>
        <v>0.003526178404001677</v>
      </c>
      <c r="I36" s="143"/>
      <c r="J36" s="141"/>
      <c r="K36" s="142">
        <v>0.676</v>
      </c>
      <c r="L36" s="141">
        <v>1.025</v>
      </c>
      <c r="M36" s="140">
        <f t="shared" si="11"/>
        <v>1.701</v>
      </c>
      <c r="N36" s="146">
        <f t="shared" si="12"/>
        <v>51.26337448559671</v>
      </c>
      <c r="O36" s="145"/>
      <c r="P36" s="141"/>
      <c r="Q36" s="142">
        <v>152.44099999999997</v>
      </c>
      <c r="R36" s="141">
        <v>126.14400000000002</v>
      </c>
      <c r="S36" s="140">
        <f t="shared" si="13"/>
        <v>278.585</v>
      </c>
      <c r="T36" s="144">
        <f t="shared" si="1"/>
        <v>0.001977501746449529</v>
      </c>
      <c r="U36" s="143">
        <v>4</v>
      </c>
      <c r="V36" s="141">
        <v>0</v>
      </c>
      <c r="W36" s="142">
        <v>13.618</v>
      </c>
      <c r="X36" s="141">
        <v>12.702999999999996</v>
      </c>
      <c r="Y36" s="140">
        <f t="shared" si="14"/>
        <v>30.320999999999998</v>
      </c>
      <c r="Z36" s="139" t="str">
        <f t="shared" si="15"/>
        <v>  *  </v>
      </c>
    </row>
    <row r="37" spans="1:26" ht="18.75" customHeight="1">
      <c r="A37" s="147" t="s">
        <v>390</v>
      </c>
      <c r="B37" s="374" t="s">
        <v>391</v>
      </c>
      <c r="C37" s="145">
        <v>25.816</v>
      </c>
      <c r="D37" s="141">
        <v>49.797000000000004</v>
      </c>
      <c r="E37" s="142">
        <v>4.743</v>
      </c>
      <c r="F37" s="141">
        <v>4.904</v>
      </c>
      <c r="G37" s="140">
        <f t="shared" si="10"/>
        <v>85.25999999999999</v>
      </c>
      <c r="H37" s="144">
        <f t="shared" si="0"/>
        <v>0.003381799445727592</v>
      </c>
      <c r="I37" s="143">
        <v>28.145</v>
      </c>
      <c r="J37" s="141">
        <v>51.708</v>
      </c>
      <c r="K37" s="142">
        <v>2.4679999999999995</v>
      </c>
      <c r="L37" s="141">
        <v>1.604</v>
      </c>
      <c r="M37" s="140">
        <f t="shared" si="11"/>
        <v>83.925</v>
      </c>
      <c r="N37" s="146">
        <f t="shared" si="12"/>
        <v>0.015907059874888274</v>
      </c>
      <c r="O37" s="145">
        <v>148.99300000000002</v>
      </c>
      <c r="P37" s="141">
        <v>321.72999999999985</v>
      </c>
      <c r="Q37" s="142">
        <v>17.476</v>
      </c>
      <c r="R37" s="141">
        <v>14.246000000000002</v>
      </c>
      <c r="S37" s="140">
        <f t="shared" si="13"/>
        <v>502.4449999999998</v>
      </c>
      <c r="T37" s="144">
        <f t="shared" si="1"/>
        <v>0.003566544734981543</v>
      </c>
      <c r="U37" s="143">
        <v>137.70400000000004</v>
      </c>
      <c r="V37" s="141">
        <v>329.218</v>
      </c>
      <c r="W37" s="142">
        <v>12.830000000000002</v>
      </c>
      <c r="X37" s="141">
        <v>20.69800000000001</v>
      </c>
      <c r="Y37" s="140">
        <f t="shared" si="14"/>
        <v>500.45000000000005</v>
      </c>
      <c r="Z37" s="139">
        <f t="shared" si="15"/>
        <v>0.00398641222899343</v>
      </c>
    </row>
    <row r="38" spans="1:26" ht="18.75" customHeight="1">
      <c r="A38" s="147" t="s">
        <v>388</v>
      </c>
      <c r="B38" s="374" t="s">
        <v>389</v>
      </c>
      <c r="C38" s="145">
        <v>27.574</v>
      </c>
      <c r="D38" s="141">
        <v>33.126000000000005</v>
      </c>
      <c r="E38" s="142">
        <v>11.467</v>
      </c>
      <c r="F38" s="141">
        <v>10.838</v>
      </c>
      <c r="G38" s="140">
        <f t="shared" si="10"/>
        <v>83.005</v>
      </c>
      <c r="H38" s="144">
        <f t="shared" si="0"/>
        <v>0.0032923558877858174</v>
      </c>
      <c r="I38" s="143">
        <v>18.406000000000002</v>
      </c>
      <c r="J38" s="141">
        <v>21.304000000000002</v>
      </c>
      <c r="K38" s="142">
        <v>12.235999999999999</v>
      </c>
      <c r="L38" s="141">
        <v>13.897</v>
      </c>
      <c r="M38" s="140">
        <f t="shared" si="11"/>
        <v>65.843</v>
      </c>
      <c r="N38" s="146">
        <f t="shared" si="12"/>
        <v>0.2606503348875353</v>
      </c>
      <c r="O38" s="145">
        <v>193.23000000000005</v>
      </c>
      <c r="P38" s="141">
        <v>206.42999999999998</v>
      </c>
      <c r="Q38" s="142">
        <v>82.69</v>
      </c>
      <c r="R38" s="141">
        <v>74.181</v>
      </c>
      <c r="S38" s="140">
        <f t="shared" si="13"/>
        <v>556.5310000000001</v>
      </c>
      <c r="T38" s="144">
        <f t="shared" si="1"/>
        <v>0.003950467629101721</v>
      </c>
      <c r="U38" s="143">
        <v>129.75700000000003</v>
      </c>
      <c r="V38" s="141">
        <v>135.91800000000003</v>
      </c>
      <c r="W38" s="142">
        <v>63.704</v>
      </c>
      <c r="X38" s="141">
        <v>53.58000000000002</v>
      </c>
      <c r="Y38" s="140">
        <f t="shared" si="14"/>
        <v>382.9590000000001</v>
      </c>
      <c r="Z38" s="139">
        <f t="shared" si="15"/>
        <v>0.45323911959243657</v>
      </c>
    </row>
    <row r="39" spans="1:26" ht="18.75" customHeight="1">
      <c r="A39" s="147" t="s">
        <v>410</v>
      </c>
      <c r="B39" s="374" t="s">
        <v>459</v>
      </c>
      <c r="C39" s="145">
        <v>0</v>
      </c>
      <c r="D39" s="141">
        <v>0.017</v>
      </c>
      <c r="E39" s="142">
        <v>34</v>
      </c>
      <c r="F39" s="141">
        <v>48.3</v>
      </c>
      <c r="G39" s="140">
        <f t="shared" si="10"/>
        <v>82.31700000000001</v>
      </c>
      <c r="H39" s="144">
        <f t="shared" si="0"/>
        <v>0.003265066678090057</v>
      </c>
      <c r="I39" s="143">
        <v>0</v>
      </c>
      <c r="J39" s="141">
        <v>0.184</v>
      </c>
      <c r="K39" s="142">
        <v>0.067</v>
      </c>
      <c r="L39" s="141">
        <v>0.09</v>
      </c>
      <c r="M39" s="140">
        <f t="shared" si="11"/>
        <v>0.34099999999999997</v>
      </c>
      <c r="N39" s="146" t="s">
        <v>50</v>
      </c>
      <c r="O39" s="145">
        <v>9.106</v>
      </c>
      <c r="P39" s="141">
        <v>18.326999999999998</v>
      </c>
      <c r="Q39" s="142">
        <v>101.168</v>
      </c>
      <c r="R39" s="141">
        <v>163.566</v>
      </c>
      <c r="S39" s="140">
        <f t="shared" si="13"/>
        <v>292.16700000000003</v>
      </c>
      <c r="T39" s="144">
        <f t="shared" si="1"/>
        <v>0.002073911921872748</v>
      </c>
      <c r="U39" s="143">
        <v>0</v>
      </c>
      <c r="V39" s="141">
        <v>1.431</v>
      </c>
      <c r="W39" s="142">
        <v>31.66</v>
      </c>
      <c r="X39" s="141">
        <v>34.90999999999999</v>
      </c>
      <c r="Y39" s="140">
        <f t="shared" si="14"/>
        <v>68.00099999999999</v>
      </c>
      <c r="Z39" s="139">
        <f t="shared" si="15"/>
        <v>3.296510345436098</v>
      </c>
    </row>
    <row r="40" spans="1:26" ht="18.75" customHeight="1">
      <c r="A40" s="147" t="s">
        <v>430</v>
      </c>
      <c r="B40" s="374" t="s">
        <v>449</v>
      </c>
      <c r="C40" s="145">
        <v>30.447999999999997</v>
      </c>
      <c r="D40" s="141">
        <v>30.404999999999998</v>
      </c>
      <c r="E40" s="142">
        <v>2.5109999999999997</v>
      </c>
      <c r="F40" s="141">
        <v>4.355</v>
      </c>
      <c r="G40" s="140">
        <f>SUM(C40:F40)</f>
        <v>67.719</v>
      </c>
      <c r="H40" s="144">
        <f>G40/$G$9</f>
        <v>0.002686043592132616</v>
      </c>
      <c r="I40" s="143">
        <v>54.602000000000004</v>
      </c>
      <c r="J40" s="141">
        <v>39.616</v>
      </c>
      <c r="K40" s="142">
        <v>2.531</v>
      </c>
      <c r="L40" s="141">
        <v>4.034000000000001</v>
      </c>
      <c r="M40" s="140">
        <f>SUM(I40:L40)</f>
        <v>100.78300000000002</v>
      </c>
      <c r="N40" s="146">
        <f>IF(ISERROR(G40/M40-1),"         /0",(G40/M40-1))</f>
        <v>-0.32807120248454613</v>
      </c>
      <c r="O40" s="145">
        <v>191.12</v>
      </c>
      <c r="P40" s="141">
        <v>177.07599999999996</v>
      </c>
      <c r="Q40" s="142">
        <v>16.811999999999998</v>
      </c>
      <c r="R40" s="141">
        <v>22.39299999999999</v>
      </c>
      <c r="S40" s="140">
        <f>SUM(O40:R40)</f>
        <v>407.40099999999995</v>
      </c>
      <c r="T40" s="144">
        <f>S40/$S$9</f>
        <v>0.002891886458370998</v>
      </c>
      <c r="U40" s="143">
        <v>312.87600000000026</v>
      </c>
      <c r="V40" s="141">
        <v>258.456</v>
      </c>
      <c r="W40" s="142">
        <v>21.298000000000002</v>
      </c>
      <c r="X40" s="141">
        <v>33.858</v>
      </c>
      <c r="Y40" s="140">
        <f>SUM(U40:X40)</f>
        <v>626.4880000000003</v>
      </c>
      <c r="Z40" s="139">
        <f>IF(ISERROR(S40/Y40-1),"         /0",IF(S40/Y40&gt;5,"  *  ",(S40/Y40-1)))</f>
        <v>-0.34970661848271667</v>
      </c>
    </row>
    <row r="41" spans="1:26" ht="18.75" customHeight="1">
      <c r="A41" s="147" t="s">
        <v>460</v>
      </c>
      <c r="B41" s="374" t="s">
        <v>460</v>
      </c>
      <c r="C41" s="145">
        <v>18.277</v>
      </c>
      <c r="D41" s="141">
        <v>34.942</v>
      </c>
      <c r="E41" s="142">
        <v>2.18</v>
      </c>
      <c r="F41" s="141">
        <v>2.898</v>
      </c>
      <c r="G41" s="140">
        <f t="shared" si="10"/>
        <v>58.297000000000004</v>
      </c>
      <c r="H41" s="144">
        <f t="shared" si="0"/>
        <v>0.0023123242116770055</v>
      </c>
      <c r="I41" s="143">
        <v>12.32</v>
      </c>
      <c r="J41" s="141">
        <v>36.16</v>
      </c>
      <c r="K41" s="142">
        <v>0.89</v>
      </c>
      <c r="L41" s="141">
        <v>1.444</v>
      </c>
      <c r="M41" s="140">
        <f t="shared" si="11"/>
        <v>50.814</v>
      </c>
      <c r="N41" s="146" t="s">
        <v>50</v>
      </c>
      <c r="O41" s="145">
        <v>149.326</v>
      </c>
      <c r="P41" s="141">
        <v>301.41400000000004</v>
      </c>
      <c r="Q41" s="142">
        <v>8.782999999999998</v>
      </c>
      <c r="R41" s="141">
        <v>11.507000000000001</v>
      </c>
      <c r="S41" s="140">
        <f t="shared" si="13"/>
        <v>471.03000000000003</v>
      </c>
      <c r="T41" s="144">
        <f t="shared" si="1"/>
        <v>0.003343549177558453</v>
      </c>
      <c r="U41" s="143">
        <v>62.959999999999994</v>
      </c>
      <c r="V41" s="141">
        <v>213.57199999999997</v>
      </c>
      <c r="W41" s="142">
        <v>8.978</v>
      </c>
      <c r="X41" s="141">
        <v>65.205</v>
      </c>
      <c r="Y41" s="140">
        <f t="shared" si="14"/>
        <v>350.715</v>
      </c>
      <c r="Z41" s="139">
        <f t="shared" si="15"/>
        <v>0.34305632778752004</v>
      </c>
    </row>
    <row r="42" spans="1:26" ht="18.75" customHeight="1">
      <c r="A42" s="147" t="s">
        <v>418</v>
      </c>
      <c r="B42" s="374" t="s">
        <v>419</v>
      </c>
      <c r="C42" s="145">
        <v>39.854</v>
      </c>
      <c r="D42" s="141">
        <v>15.316</v>
      </c>
      <c r="E42" s="142">
        <v>0.2</v>
      </c>
      <c r="F42" s="141">
        <v>0.31000000000000005</v>
      </c>
      <c r="G42" s="140">
        <f t="shared" si="10"/>
        <v>55.68000000000001</v>
      </c>
      <c r="H42" s="144">
        <f t="shared" si="0"/>
        <v>0.002208522087005775</v>
      </c>
      <c r="I42" s="143">
        <v>64.306</v>
      </c>
      <c r="J42" s="141">
        <v>15.395000000000001</v>
      </c>
      <c r="K42" s="142">
        <v>1.19</v>
      </c>
      <c r="L42" s="141">
        <v>1.274</v>
      </c>
      <c r="M42" s="140">
        <f t="shared" si="11"/>
        <v>82.16499999999999</v>
      </c>
      <c r="N42" s="146">
        <f t="shared" si="12"/>
        <v>-0.32233919552120716</v>
      </c>
      <c r="O42" s="145">
        <v>485.0160000000001</v>
      </c>
      <c r="P42" s="141">
        <v>131.913</v>
      </c>
      <c r="Q42" s="142">
        <v>11.855000000000002</v>
      </c>
      <c r="R42" s="141">
        <v>9.102000000000002</v>
      </c>
      <c r="S42" s="140">
        <f t="shared" si="13"/>
        <v>637.8860000000001</v>
      </c>
      <c r="T42" s="144">
        <f t="shared" si="1"/>
        <v>0.004527956203800292</v>
      </c>
      <c r="U42" s="143">
        <v>372.406</v>
      </c>
      <c r="V42" s="141">
        <v>75.47399999999998</v>
      </c>
      <c r="W42" s="142">
        <v>8.587000000000002</v>
      </c>
      <c r="X42" s="141">
        <v>8.075999999999999</v>
      </c>
      <c r="Y42" s="140">
        <f t="shared" si="14"/>
        <v>464.543</v>
      </c>
      <c r="Z42" s="139">
        <f t="shared" si="15"/>
        <v>0.37314737279433774</v>
      </c>
    </row>
    <row r="43" spans="1:26" ht="18.75" customHeight="1">
      <c r="A43" s="147" t="s">
        <v>461</v>
      </c>
      <c r="B43" s="374" t="s">
        <v>461</v>
      </c>
      <c r="C43" s="145">
        <v>25.819</v>
      </c>
      <c r="D43" s="141">
        <v>24.512</v>
      </c>
      <c r="E43" s="142">
        <v>0.7999999999999999</v>
      </c>
      <c r="F43" s="141">
        <v>4.418</v>
      </c>
      <c r="G43" s="140">
        <f t="shared" si="10"/>
        <v>55.549</v>
      </c>
      <c r="H43" s="144">
        <f t="shared" si="0"/>
        <v>0.0022033260310898666</v>
      </c>
      <c r="I43" s="143">
        <v>18.040000000000003</v>
      </c>
      <c r="J43" s="141">
        <v>27.340000000000003</v>
      </c>
      <c r="K43" s="142">
        <v>0.726</v>
      </c>
      <c r="L43" s="141">
        <v>1.865</v>
      </c>
      <c r="M43" s="140">
        <f t="shared" si="11"/>
        <v>47.97100000000001</v>
      </c>
      <c r="N43" s="146">
        <f t="shared" si="12"/>
        <v>0.15797044047445308</v>
      </c>
      <c r="O43" s="145">
        <v>119.07799999999997</v>
      </c>
      <c r="P43" s="141">
        <v>115.69299999999997</v>
      </c>
      <c r="Q43" s="142">
        <v>5.3</v>
      </c>
      <c r="R43" s="141">
        <v>17.170999999999996</v>
      </c>
      <c r="S43" s="140">
        <f t="shared" si="13"/>
        <v>257.24199999999996</v>
      </c>
      <c r="T43" s="144">
        <f t="shared" si="1"/>
        <v>0.0018260010562670985</v>
      </c>
      <c r="U43" s="143">
        <v>86.7</v>
      </c>
      <c r="V43" s="141">
        <v>136.92</v>
      </c>
      <c r="W43" s="142">
        <v>4.29</v>
      </c>
      <c r="X43" s="141">
        <v>7.594000000000001</v>
      </c>
      <c r="Y43" s="140">
        <f t="shared" si="14"/>
        <v>235.504</v>
      </c>
      <c r="Z43" s="139">
        <f t="shared" si="15"/>
        <v>0.09230416468510083</v>
      </c>
    </row>
    <row r="44" spans="1:26" ht="18.75" customHeight="1">
      <c r="A44" s="147" t="s">
        <v>420</v>
      </c>
      <c r="B44" s="374" t="s">
        <v>421</v>
      </c>
      <c r="C44" s="145">
        <v>21.74</v>
      </c>
      <c r="D44" s="141">
        <v>7.331</v>
      </c>
      <c r="E44" s="142">
        <v>10.55</v>
      </c>
      <c r="F44" s="141">
        <v>13.3</v>
      </c>
      <c r="G44" s="140">
        <f t="shared" si="10"/>
        <v>52.92099999999999</v>
      </c>
      <c r="H44" s="144">
        <f t="shared" si="0"/>
        <v>0.0020990875963798955</v>
      </c>
      <c r="I44" s="143">
        <v>18.844</v>
      </c>
      <c r="J44" s="141">
        <v>8.161</v>
      </c>
      <c r="K44" s="142">
        <v>4.429</v>
      </c>
      <c r="L44" s="141">
        <v>5.449</v>
      </c>
      <c r="M44" s="140">
        <f t="shared" si="11"/>
        <v>36.883</v>
      </c>
      <c r="N44" s="146">
        <f t="shared" si="12"/>
        <v>0.4348344765881298</v>
      </c>
      <c r="O44" s="145">
        <v>112.97999999999999</v>
      </c>
      <c r="P44" s="141">
        <v>53.154</v>
      </c>
      <c r="Q44" s="142">
        <v>48.945</v>
      </c>
      <c r="R44" s="141">
        <v>51.217999999999996</v>
      </c>
      <c r="S44" s="140">
        <f t="shared" si="13"/>
        <v>266.29699999999997</v>
      </c>
      <c r="T44" s="144">
        <f t="shared" si="1"/>
        <v>0.001890276872675378</v>
      </c>
      <c r="U44" s="143">
        <v>117.86200000000002</v>
      </c>
      <c r="V44" s="141">
        <v>48.478</v>
      </c>
      <c r="W44" s="142">
        <v>50.42600000000001</v>
      </c>
      <c r="X44" s="141">
        <v>103.193</v>
      </c>
      <c r="Y44" s="140">
        <f t="shared" si="14"/>
        <v>319.95900000000006</v>
      </c>
      <c r="Z44" s="139">
        <f t="shared" si="15"/>
        <v>-0.16771523851493497</v>
      </c>
    </row>
    <row r="45" spans="1:26" ht="18.75" customHeight="1">
      <c r="A45" s="147" t="s">
        <v>462</v>
      </c>
      <c r="B45" s="374" t="s">
        <v>463</v>
      </c>
      <c r="C45" s="145">
        <v>23.774</v>
      </c>
      <c r="D45" s="141">
        <v>20.919</v>
      </c>
      <c r="E45" s="142">
        <v>0.62</v>
      </c>
      <c r="F45" s="141">
        <v>1.73</v>
      </c>
      <c r="G45" s="140">
        <f t="shared" si="10"/>
        <v>47.04299999999999</v>
      </c>
      <c r="H45" s="144">
        <f t="shared" si="0"/>
        <v>0.0018659393774966351</v>
      </c>
      <c r="I45" s="143">
        <v>11.14</v>
      </c>
      <c r="J45" s="141">
        <v>27.119999999999997</v>
      </c>
      <c r="K45" s="142">
        <v>1.052</v>
      </c>
      <c r="L45" s="141">
        <v>3.63</v>
      </c>
      <c r="M45" s="140">
        <f t="shared" si="11"/>
        <v>42.942</v>
      </c>
      <c r="N45" s="146">
        <f t="shared" si="12"/>
        <v>0.09550090820176038</v>
      </c>
      <c r="O45" s="145">
        <v>156.74400000000003</v>
      </c>
      <c r="P45" s="141">
        <v>212.43800000000002</v>
      </c>
      <c r="Q45" s="142">
        <v>5.299999999999999</v>
      </c>
      <c r="R45" s="141">
        <v>6.095000000000001</v>
      </c>
      <c r="S45" s="140">
        <f t="shared" si="13"/>
        <v>380.57700000000006</v>
      </c>
      <c r="T45" s="144">
        <f t="shared" si="1"/>
        <v>0.002701479556180421</v>
      </c>
      <c r="U45" s="143">
        <v>72.34</v>
      </c>
      <c r="V45" s="141">
        <v>226.154</v>
      </c>
      <c r="W45" s="142">
        <v>1.116</v>
      </c>
      <c r="X45" s="141">
        <v>40.902</v>
      </c>
      <c r="Y45" s="140">
        <f t="shared" si="14"/>
        <v>340.512</v>
      </c>
      <c r="Z45" s="139">
        <f t="shared" si="15"/>
        <v>0.11766105159289553</v>
      </c>
    </row>
    <row r="46" spans="1:26" ht="18.75" customHeight="1">
      <c r="A46" s="147" t="s">
        <v>464</v>
      </c>
      <c r="B46" s="374" t="s">
        <v>465</v>
      </c>
      <c r="C46" s="145">
        <v>18.5</v>
      </c>
      <c r="D46" s="141">
        <v>14</v>
      </c>
      <c r="E46" s="142">
        <v>5.388</v>
      </c>
      <c r="F46" s="141">
        <v>6.93</v>
      </c>
      <c r="G46" s="140">
        <f t="shared" si="10"/>
        <v>44.818</v>
      </c>
      <c r="H46" s="144">
        <f t="shared" si="0"/>
        <v>0.0017776857560241523</v>
      </c>
      <c r="I46" s="143">
        <v>18.759999999999998</v>
      </c>
      <c r="J46" s="141">
        <v>20.346</v>
      </c>
      <c r="K46" s="142">
        <v>0.457</v>
      </c>
      <c r="L46" s="141">
        <v>0.32</v>
      </c>
      <c r="M46" s="140">
        <f t="shared" si="11"/>
        <v>39.882999999999996</v>
      </c>
      <c r="N46" s="146">
        <f t="shared" si="12"/>
        <v>0.12373693052177637</v>
      </c>
      <c r="O46" s="145">
        <v>152.13900000000004</v>
      </c>
      <c r="P46" s="141">
        <v>181.839</v>
      </c>
      <c r="Q46" s="142">
        <v>7.143</v>
      </c>
      <c r="R46" s="141">
        <v>8.869</v>
      </c>
      <c r="S46" s="140">
        <f t="shared" si="13"/>
        <v>349.99</v>
      </c>
      <c r="T46" s="144">
        <f t="shared" si="1"/>
        <v>0.0024843614560721887</v>
      </c>
      <c r="U46" s="143">
        <v>109.92</v>
      </c>
      <c r="V46" s="141">
        <v>140.152</v>
      </c>
      <c r="W46" s="142">
        <v>31.042999999999996</v>
      </c>
      <c r="X46" s="141">
        <v>30.5</v>
      </c>
      <c r="Y46" s="140">
        <f t="shared" si="14"/>
        <v>311.615</v>
      </c>
      <c r="Z46" s="139">
        <f t="shared" si="15"/>
        <v>0.12314875728061869</v>
      </c>
    </row>
    <row r="47" spans="1:26" ht="18.75" customHeight="1">
      <c r="A47" s="147" t="s">
        <v>466</v>
      </c>
      <c r="B47" s="374" t="s">
        <v>467</v>
      </c>
      <c r="C47" s="145">
        <v>0</v>
      </c>
      <c r="D47" s="141">
        <v>0</v>
      </c>
      <c r="E47" s="142">
        <v>30.2</v>
      </c>
      <c r="F47" s="141">
        <v>13.8</v>
      </c>
      <c r="G47" s="140">
        <f t="shared" si="10"/>
        <v>44</v>
      </c>
      <c r="H47" s="144">
        <f t="shared" si="0"/>
        <v>0.00174524015496146</v>
      </c>
      <c r="I47" s="143"/>
      <c r="J47" s="141"/>
      <c r="K47" s="142">
        <v>4.388</v>
      </c>
      <c r="L47" s="141">
        <v>17.04</v>
      </c>
      <c r="M47" s="140">
        <f t="shared" si="11"/>
        <v>21.427999999999997</v>
      </c>
      <c r="N47" s="146">
        <f t="shared" si="12"/>
        <v>1.0533880903490762</v>
      </c>
      <c r="O47" s="145"/>
      <c r="P47" s="141"/>
      <c r="Q47" s="142">
        <v>97.1</v>
      </c>
      <c r="R47" s="141">
        <v>95.088</v>
      </c>
      <c r="S47" s="140">
        <f t="shared" si="13"/>
        <v>192.188</v>
      </c>
      <c r="T47" s="144">
        <f t="shared" si="1"/>
        <v>0.0013642231478602296</v>
      </c>
      <c r="U47" s="143">
        <v>2.48</v>
      </c>
      <c r="V47" s="141">
        <v>15.64</v>
      </c>
      <c r="W47" s="142">
        <v>52.86300000000002</v>
      </c>
      <c r="X47" s="141">
        <v>57.614999999999995</v>
      </c>
      <c r="Y47" s="140">
        <f t="shared" si="14"/>
        <v>128.598</v>
      </c>
      <c r="Z47" s="139">
        <f t="shared" si="15"/>
        <v>0.49448669497192776</v>
      </c>
    </row>
    <row r="48" spans="1:26" ht="18.75" customHeight="1">
      <c r="A48" s="147" t="s">
        <v>468</v>
      </c>
      <c r="B48" s="374" t="s">
        <v>468</v>
      </c>
      <c r="C48" s="145">
        <v>18.442</v>
      </c>
      <c r="D48" s="141">
        <v>21.644</v>
      </c>
      <c r="E48" s="142">
        <v>0</v>
      </c>
      <c r="F48" s="141">
        <v>0</v>
      </c>
      <c r="G48" s="140">
        <f t="shared" si="10"/>
        <v>40.086</v>
      </c>
      <c r="H48" s="144">
        <f t="shared" si="0"/>
        <v>0.0015899931102678426</v>
      </c>
      <c r="I48" s="143">
        <v>10.686</v>
      </c>
      <c r="J48" s="141">
        <v>13.737</v>
      </c>
      <c r="K48" s="142">
        <v>0</v>
      </c>
      <c r="L48" s="141">
        <v>0</v>
      </c>
      <c r="M48" s="140">
        <f t="shared" si="11"/>
        <v>24.423000000000002</v>
      </c>
      <c r="N48" s="146">
        <f t="shared" si="12"/>
        <v>0.6413217049502515</v>
      </c>
      <c r="O48" s="145">
        <v>85.518</v>
      </c>
      <c r="P48" s="141">
        <v>132.02</v>
      </c>
      <c r="Q48" s="142">
        <v>0.415</v>
      </c>
      <c r="R48" s="141">
        <v>0.9050000000000001</v>
      </c>
      <c r="S48" s="140">
        <f t="shared" si="13"/>
        <v>218.858</v>
      </c>
      <c r="T48" s="144">
        <f t="shared" si="1"/>
        <v>0.0015535368997772708</v>
      </c>
      <c r="U48" s="143">
        <v>67.108</v>
      </c>
      <c r="V48" s="141">
        <v>77.584</v>
      </c>
      <c r="W48" s="142">
        <v>11.45</v>
      </c>
      <c r="X48" s="141">
        <v>23.650000000000002</v>
      </c>
      <c r="Y48" s="140">
        <f t="shared" si="14"/>
        <v>179.792</v>
      </c>
      <c r="Z48" s="139">
        <f t="shared" si="15"/>
        <v>0.21728441754916794</v>
      </c>
    </row>
    <row r="49" spans="1:26" ht="18.75" customHeight="1">
      <c r="A49" s="147" t="s">
        <v>439</v>
      </c>
      <c r="B49" s="374" t="s">
        <v>439</v>
      </c>
      <c r="C49" s="145">
        <v>0.133</v>
      </c>
      <c r="D49" s="141">
        <v>0.149</v>
      </c>
      <c r="E49" s="142">
        <v>5.775</v>
      </c>
      <c r="F49" s="141">
        <v>32.111</v>
      </c>
      <c r="G49" s="140">
        <f t="shared" si="10"/>
        <v>38.168</v>
      </c>
      <c r="H49" s="144">
        <f t="shared" si="0"/>
        <v>0.0015139165053311137</v>
      </c>
      <c r="I49" s="143">
        <v>0.133</v>
      </c>
      <c r="J49" s="141">
        <v>0.149</v>
      </c>
      <c r="K49" s="142">
        <v>2.0109999999999997</v>
      </c>
      <c r="L49" s="141">
        <v>5.88</v>
      </c>
      <c r="M49" s="140">
        <f t="shared" si="11"/>
        <v>8.173</v>
      </c>
      <c r="N49" s="146">
        <f t="shared" si="12"/>
        <v>3.670011011868347</v>
      </c>
      <c r="O49" s="145">
        <v>1.298</v>
      </c>
      <c r="P49" s="141">
        <v>4.194</v>
      </c>
      <c r="Q49" s="142">
        <v>22.926999999999996</v>
      </c>
      <c r="R49" s="141">
        <v>90.745</v>
      </c>
      <c r="S49" s="140">
        <f t="shared" si="13"/>
        <v>119.164</v>
      </c>
      <c r="T49" s="144">
        <f t="shared" si="1"/>
        <v>0.0008458711636086353</v>
      </c>
      <c r="U49" s="143">
        <v>0.681</v>
      </c>
      <c r="V49" s="141">
        <v>1.873</v>
      </c>
      <c r="W49" s="142">
        <v>24.990000000000002</v>
      </c>
      <c r="X49" s="141">
        <v>32.117999999999995</v>
      </c>
      <c r="Y49" s="140">
        <f t="shared" si="14"/>
        <v>59.662</v>
      </c>
      <c r="Z49" s="139">
        <f t="shared" si="15"/>
        <v>0.9973182260065034</v>
      </c>
    </row>
    <row r="50" spans="1:26" ht="18.75" customHeight="1">
      <c r="A50" s="147" t="s">
        <v>443</v>
      </c>
      <c r="B50" s="374" t="s">
        <v>444</v>
      </c>
      <c r="C50" s="145">
        <v>2.38</v>
      </c>
      <c r="D50" s="141">
        <v>5.3919999999999995</v>
      </c>
      <c r="E50" s="142">
        <v>18.679000000000002</v>
      </c>
      <c r="F50" s="141">
        <v>10.893999999999998</v>
      </c>
      <c r="G50" s="140">
        <f t="shared" si="10"/>
        <v>37.345</v>
      </c>
      <c r="H50" s="144">
        <f t="shared" si="0"/>
        <v>0.001481272581523539</v>
      </c>
      <c r="I50" s="143">
        <v>1.855</v>
      </c>
      <c r="J50" s="141">
        <v>4.099</v>
      </c>
      <c r="K50" s="142">
        <v>5.2379999999999995</v>
      </c>
      <c r="L50" s="141">
        <v>2.95</v>
      </c>
      <c r="M50" s="140">
        <f t="shared" si="11"/>
        <v>14.142</v>
      </c>
      <c r="N50" s="146">
        <f t="shared" si="12"/>
        <v>1.6407155989251874</v>
      </c>
      <c r="O50" s="145">
        <v>14.511</v>
      </c>
      <c r="P50" s="141">
        <v>30.606</v>
      </c>
      <c r="Q50" s="142">
        <v>36.936</v>
      </c>
      <c r="R50" s="141">
        <v>34.48299999999999</v>
      </c>
      <c r="S50" s="140">
        <f t="shared" si="13"/>
        <v>116.53599999999999</v>
      </c>
      <c r="T50" s="144">
        <f t="shared" si="1"/>
        <v>0.0008272166251745151</v>
      </c>
      <c r="U50" s="143">
        <v>12.296999999999999</v>
      </c>
      <c r="V50" s="141">
        <v>26.870999999999995</v>
      </c>
      <c r="W50" s="142">
        <v>40.926</v>
      </c>
      <c r="X50" s="141">
        <v>37.31999999999999</v>
      </c>
      <c r="Y50" s="140">
        <f t="shared" si="14"/>
        <v>117.41399999999999</v>
      </c>
      <c r="Z50" s="139">
        <f t="shared" si="15"/>
        <v>-0.007477813548639856</v>
      </c>
    </row>
    <row r="51" spans="1:26" ht="18.75" customHeight="1">
      <c r="A51" s="147" t="s">
        <v>434</v>
      </c>
      <c r="B51" s="374" t="s">
        <v>435</v>
      </c>
      <c r="C51" s="145">
        <v>1.736</v>
      </c>
      <c r="D51" s="141">
        <v>4.549</v>
      </c>
      <c r="E51" s="142">
        <v>16.405</v>
      </c>
      <c r="F51" s="141">
        <v>14.197</v>
      </c>
      <c r="G51" s="140">
        <f t="shared" si="10"/>
        <v>36.887</v>
      </c>
      <c r="H51" s="144">
        <f t="shared" si="0"/>
        <v>0.0014631062180923493</v>
      </c>
      <c r="I51" s="143">
        <v>5.622</v>
      </c>
      <c r="J51" s="141">
        <v>5.471</v>
      </c>
      <c r="K51" s="142">
        <v>20.892</v>
      </c>
      <c r="L51" s="141">
        <v>12.267000000000001</v>
      </c>
      <c r="M51" s="140">
        <f t="shared" si="11"/>
        <v>44.252</v>
      </c>
      <c r="N51" s="146">
        <f t="shared" si="12"/>
        <v>-0.1664331555635904</v>
      </c>
      <c r="O51" s="145">
        <v>30.788000000000004</v>
      </c>
      <c r="P51" s="141">
        <v>76.74700000000001</v>
      </c>
      <c r="Q51" s="142">
        <v>96.166</v>
      </c>
      <c r="R51" s="141">
        <v>77.211</v>
      </c>
      <c r="S51" s="140">
        <f t="shared" si="13"/>
        <v>280.91200000000003</v>
      </c>
      <c r="T51" s="144">
        <f t="shared" si="1"/>
        <v>0.001994019672985373</v>
      </c>
      <c r="U51" s="143">
        <v>16.621000000000002</v>
      </c>
      <c r="V51" s="141">
        <v>33.738</v>
      </c>
      <c r="W51" s="142">
        <v>123.404</v>
      </c>
      <c r="X51" s="141">
        <v>100.42900000000002</v>
      </c>
      <c r="Y51" s="140">
        <f t="shared" si="14"/>
        <v>274.192</v>
      </c>
      <c r="Z51" s="139">
        <f t="shared" si="15"/>
        <v>0.024508373694345664</v>
      </c>
    </row>
    <row r="52" spans="1:26" ht="18.75" customHeight="1">
      <c r="A52" s="147" t="s">
        <v>392</v>
      </c>
      <c r="B52" s="374" t="s">
        <v>393</v>
      </c>
      <c r="C52" s="145">
        <v>6.322000000000001</v>
      </c>
      <c r="D52" s="141">
        <v>18.257</v>
      </c>
      <c r="E52" s="142">
        <v>1</v>
      </c>
      <c r="F52" s="141">
        <v>8.7</v>
      </c>
      <c r="G52" s="140">
        <f t="shared" si="10"/>
        <v>34.278999999999996</v>
      </c>
      <c r="H52" s="144">
        <f t="shared" si="0"/>
        <v>0.0013596610743619062</v>
      </c>
      <c r="I52" s="143">
        <v>14.5</v>
      </c>
      <c r="J52" s="141">
        <v>18.404</v>
      </c>
      <c r="K52" s="142">
        <v>5.545</v>
      </c>
      <c r="L52" s="141">
        <v>5.459</v>
      </c>
      <c r="M52" s="140">
        <f t="shared" si="11"/>
        <v>43.908</v>
      </c>
      <c r="N52" s="146">
        <f t="shared" si="12"/>
        <v>-0.21929944429261194</v>
      </c>
      <c r="O52" s="145">
        <v>65.922</v>
      </c>
      <c r="P52" s="141">
        <v>110.50800000000001</v>
      </c>
      <c r="Q52" s="142">
        <v>4.4</v>
      </c>
      <c r="R52" s="141">
        <v>28.892</v>
      </c>
      <c r="S52" s="140">
        <f t="shared" si="13"/>
        <v>209.722</v>
      </c>
      <c r="T52" s="144">
        <f t="shared" si="1"/>
        <v>0.001488686114718625</v>
      </c>
      <c r="U52" s="143">
        <v>95.283</v>
      </c>
      <c r="V52" s="141">
        <v>97.39999999999999</v>
      </c>
      <c r="W52" s="142">
        <v>29.513</v>
      </c>
      <c r="X52" s="141">
        <v>21.641</v>
      </c>
      <c r="Y52" s="140">
        <f t="shared" si="14"/>
        <v>243.837</v>
      </c>
      <c r="Z52" s="139">
        <f t="shared" si="15"/>
        <v>-0.13990903759478657</v>
      </c>
    </row>
    <row r="53" spans="1:26" ht="18.75" customHeight="1">
      <c r="A53" s="147" t="s">
        <v>398</v>
      </c>
      <c r="B53" s="374" t="s">
        <v>399</v>
      </c>
      <c r="C53" s="145">
        <v>4.851999999999999</v>
      </c>
      <c r="D53" s="141">
        <v>22.31</v>
      </c>
      <c r="E53" s="142">
        <v>1.743</v>
      </c>
      <c r="F53" s="141">
        <v>5.071000000000001</v>
      </c>
      <c r="G53" s="140">
        <f t="shared" si="10"/>
        <v>33.976</v>
      </c>
      <c r="H53" s="144">
        <f t="shared" si="0"/>
        <v>0.0013476427160220583</v>
      </c>
      <c r="I53" s="143">
        <v>5.058</v>
      </c>
      <c r="J53" s="141">
        <v>28.853</v>
      </c>
      <c r="K53" s="142">
        <v>3.945</v>
      </c>
      <c r="L53" s="141">
        <v>6.590999999999999</v>
      </c>
      <c r="M53" s="140">
        <f t="shared" si="11"/>
        <v>44.447</v>
      </c>
      <c r="N53" s="146">
        <f t="shared" si="12"/>
        <v>-0.23558395392264952</v>
      </c>
      <c r="O53" s="145">
        <v>51.136</v>
      </c>
      <c r="P53" s="141">
        <v>176.44400000000002</v>
      </c>
      <c r="Q53" s="142">
        <v>18.41</v>
      </c>
      <c r="R53" s="141">
        <v>24.378000000000007</v>
      </c>
      <c r="S53" s="140">
        <f t="shared" si="13"/>
        <v>270.368</v>
      </c>
      <c r="T53" s="144">
        <f t="shared" si="1"/>
        <v>0.0019191743711401052</v>
      </c>
      <c r="U53" s="143">
        <v>41.427</v>
      </c>
      <c r="V53" s="141">
        <v>184.07699999999997</v>
      </c>
      <c r="W53" s="142">
        <v>23.540999999999997</v>
      </c>
      <c r="X53" s="141">
        <v>44.257</v>
      </c>
      <c r="Y53" s="140">
        <f t="shared" si="14"/>
        <v>293.30199999999996</v>
      </c>
      <c r="Z53" s="139">
        <f t="shared" si="15"/>
        <v>-0.07819244328371433</v>
      </c>
    </row>
    <row r="54" spans="1:26" ht="18.75" customHeight="1">
      <c r="A54" s="147" t="s">
        <v>428</v>
      </c>
      <c r="B54" s="374" t="s">
        <v>429</v>
      </c>
      <c r="C54" s="145">
        <v>6.281</v>
      </c>
      <c r="D54" s="141">
        <v>12.13</v>
      </c>
      <c r="E54" s="142">
        <v>2.7150000000000003</v>
      </c>
      <c r="F54" s="141">
        <v>11.055</v>
      </c>
      <c r="G54" s="140">
        <f t="shared" si="10"/>
        <v>32.181</v>
      </c>
      <c r="H54" s="144">
        <f t="shared" si="0"/>
        <v>0.0012764448506094258</v>
      </c>
      <c r="I54" s="143">
        <v>2.154</v>
      </c>
      <c r="J54" s="141">
        <v>5.47</v>
      </c>
      <c r="K54" s="142">
        <v>20.172</v>
      </c>
      <c r="L54" s="141">
        <v>2.4779999999999998</v>
      </c>
      <c r="M54" s="140">
        <f t="shared" si="11"/>
        <v>30.274</v>
      </c>
      <c r="N54" s="146">
        <f t="shared" si="12"/>
        <v>0.0629913457091893</v>
      </c>
      <c r="O54" s="145">
        <v>30.767999999999997</v>
      </c>
      <c r="P54" s="141">
        <v>54.52799999999999</v>
      </c>
      <c r="Q54" s="142">
        <v>29.955999999999996</v>
      </c>
      <c r="R54" s="141">
        <v>31.180000000000003</v>
      </c>
      <c r="S54" s="140">
        <f t="shared" si="13"/>
        <v>146.432</v>
      </c>
      <c r="T54" s="144">
        <f t="shared" si="1"/>
        <v>0.0010394297458086307</v>
      </c>
      <c r="U54" s="143">
        <v>18.898000000000003</v>
      </c>
      <c r="V54" s="141">
        <v>44.704</v>
      </c>
      <c r="W54" s="142">
        <v>70.522</v>
      </c>
      <c r="X54" s="141">
        <v>125.63099999999999</v>
      </c>
      <c r="Y54" s="140">
        <f t="shared" si="14"/>
        <v>259.755</v>
      </c>
      <c r="Z54" s="139">
        <f t="shared" si="15"/>
        <v>-0.4362687917460685</v>
      </c>
    </row>
    <row r="55" spans="1:26" ht="18.75" customHeight="1">
      <c r="A55" s="147" t="s">
        <v>469</v>
      </c>
      <c r="B55" s="374" t="s">
        <v>469</v>
      </c>
      <c r="C55" s="145">
        <v>6</v>
      </c>
      <c r="D55" s="141">
        <v>17.3</v>
      </c>
      <c r="E55" s="142">
        <v>3.36</v>
      </c>
      <c r="F55" s="141">
        <v>4.698</v>
      </c>
      <c r="G55" s="140">
        <f t="shared" si="10"/>
        <v>31.358</v>
      </c>
      <c r="H55" s="144">
        <f t="shared" si="0"/>
        <v>0.0012438009268018514</v>
      </c>
      <c r="I55" s="143">
        <v>6</v>
      </c>
      <c r="J55" s="141">
        <v>9</v>
      </c>
      <c r="K55" s="142">
        <v>8.984</v>
      </c>
      <c r="L55" s="141">
        <v>15.463999999999999</v>
      </c>
      <c r="M55" s="140">
        <f t="shared" si="11"/>
        <v>39.448</v>
      </c>
      <c r="N55" s="146">
        <f t="shared" si="12"/>
        <v>-0.20508010545528288</v>
      </c>
      <c r="O55" s="145">
        <v>55</v>
      </c>
      <c r="P55" s="141">
        <v>107.59999999999998</v>
      </c>
      <c r="Q55" s="142">
        <v>31.516</v>
      </c>
      <c r="R55" s="141">
        <v>37.58800000000001</v>
      </c>
      <c r="S55" s="140">
        <f t="shared" si="13"/>
        <v>231.70399999999995</v>
      </c>
      <c r="T55" s="144">
        <f t="shared" si="1"/>
        <v>0.0016447226686983922</v>
      </c>
      <c r="U55" s="143">
        <v>57.1</v>
      </c>
      <c r="V55" s="141">
        <v>66.6</v>
      </c>
      <c r="W55" s="142">
        <v>70.43500000000002</v>
      </c>
      <c r="X55" s="141">
        <v>113.08899999999997</v>
      </c>
      <c r="Y55" s="140">
        <f t="shared" si="14"/>
        <v>307.22399999999993</v>
      </c>
      <c r="Z55" s="139">
        <f t="shared" si="15"/>
        <v>-0.24581412910449707</v>
      </c>
    </row>
    <row r="56" spans="1:26" ht="18.75" customHeight="1">
      <c r="A56" s="147" t="s">
        <v>422</v>
      </c>
      <c r="B56" s="374" t="s">
        <v>423</v>
      </c>
      <c r="C56" s="145">
        <v>1.234</v>
      </c>
      <c r="D56" s="141">
        <v>1.7730000000000001</v>
      </c>
      <c r="E56" s="142">
        <v>12.296</v>
      </c>
      <c r="F56" s="141">
        <v>15.434</v>
      </c>
      <c r="G56" s="140">
        <f t="shared" si="10"/>
        <v>30.737</v>
      </c>
      <c r="H56" s="144">
        <f t="shared" si="0"/>
        <v>0.001219169241887509</v>
      </c>
      <c r="I56" s="143">
        <v>1.7340000000000002</v>
      </c>
      <c r="J56" s="141">
        <v>2.837</v>
      </c>
      <c r="K56" s="142">
        <v>3.6020000000000003</v>
      </c>
      <c r="L56" s="141">
        <v>3.5669999999999997</v>
      </c>
      <c r="M56" s="140">
        <f t="shared" si="11"/>
        <v>11.740000000000002</v>
      </c>
      <c r="N56" s="146">
        <f t="shared" si="12"/>
        <v>1.6181431005110727</v>
      </c>
      <c r="O56" s="145">
        <v>11.805000000000001</v>
      </c>
      <c r="P56" s="141">
        <v>22.969000000000005</v>
      </c>
      <c r="Q56" s="142">
        <v>40.925000000000004</v>
      </c>
      <c r="R56" s="141">
        <v>62.06700000000001</v>
      </c>
      <c r="S56" s="140">
        <f t="shared" si="13"/>
        <v>137.76600000000002</v>
      </c>
      <c r="T56" s="144">
        <f t="shared" si="1"/>
        <v>0.0009779151985977918</v>
      </c>
      <c r="U56" s="143">
        <v>10.870000000000008</v>
      </c>
      <c r="V56" s="141">
        <v>22.417</v>
      </c>
      <c r="W56" s="142">
        <v>20.504999999999995</v>
      </c>
      <c r="X56" s="141">
        <v>27.259999999999998</v>
      </c>
      <c r="Y56" s="140">
        <f t="shared" si="14"/>
        <v>81.05199999999999</v>
      </c>
      <c r="Z56" s="139">
        <f t="shared" si="15"/>
        <v>0.6997236342101372</v>
      </c>
    </row>
    <row r="57" spans="1:26" ht="18.75" customHeight="1">
      <c r="A57" s="147" t="s">
        <v>412</v>
      </c>
      <c r="B57" s="374" t="s">
        <v>413</v>
      </c>
      <c r="C57" s="145">
        <v>7.235</v>
      </c>
      <c r="D57" s="141">
        <v>17.81</v>
      </c>
      <c r="E57" s="142">
        <v>0.344</v>
      </c>
      <c r="F57" s="141">
        <v>2.434</v>
      </c>
      <c r="G57" s="140">
        <f t="shared" si="10"/>
        <v>27.823</v>
      </c>
      <c r="H57" s="144">
        <f t="shared" si="0"/>
        <v>0.0011035867461702887</v>
      </c>
      <c r="I57" s="143">
        <v>17.292</v>
      </c>
      <c r="J57" s="141">
        <v>23.16</v>
      </c>
      <c r="K57" s="142">
        <v>1.042</v>
      </c>
      <c r="L57" s="141">
        <v>6.923</v>
      </c>
      <c r="M57" s="140">
        <f t="shared" si="11"/>
        <v>48.417</v>
      </c>
      <c r="N57" s="146">
        <f t="shared" si="12"/>
        <v>-0.42534646921535824</v>
      </c>
      <c r="O57" s="145">
        <v>76.976</v>
      </c>
      <c r="P57" s="141">
        <v>112.05199999999999</v>
      </c>
      <c r="Q57" s="142">
        <v>5.746</v>
      </c>
      <c r="R57" s="141">
        <v>14.222999999999999</v>
      </c>
      <c r="S57" s="140">
        <f t="shared" si="13"/>
        <v>208.997</v>
      </c>
      <c r="T57" s="144">
        <f t="shared" si="1"/>
        <v>0.0014835397903789228</v>
      </c>
      <c r="U57" s="143">
        <v>135.662</v>
      </c>
      <c r="V57" s="141">
        <v>133.832</v>
      </c>
      <c r="W57" s="142">
        <v>10.559000000000003</v>
      </c>
      <c r="X57" s="141">
        <v>21.036</v>
      </c>
      <c r="Y57" s="140">
        <f t="shared" si="14"/>
        <v>301.08900000000006</v>
      </c>
      <c r="Z57" s="139">
        <f t="shared" si="15"/>
        <v>-0.30586305046016304</v>
      </c>
    </row>
    <row r="58" spans="1:26" ht="18.75" customHeight="1">
      <c r="A58" s="147" t="s">
        <v>470</v>
      </c>
      <c r="B58" s="374" t="s">
        <v>470</v>
      </c>
      <c r="C58" s="145">
        <v>3</v>
      </c>
      <c r="D58" s="141">
        <v>22.421999999999997</v>
      </c>
      <c r="E58" s="142">
        <v>0</v>
      </c>
      <c r="F58" s="141">
        <v>0</v>
      </c>
      <c r="G58" s="140">
        <f t="shared" si="10"/>
        <v>25.421999999999997</v>
      </c>
      <c r="H58" s="144">
        <f t="shared" si="0"/>
        <v>0.0010083521640779597</v>
      </c>
      <c r="I58" s="143">
        <v>5.2</v>
      </c>
      <c r="J58" s="141">
        <v>46.608</v>
      </c>
      <c r="K58" s="142">
        <v>0.232</v>
      </c>
      <c r="L58" s="141">
        <v>0.24200000000000002</v>
      </c>
      <c r="M58" s="140">
        <f t="shared" si="11"/>
        <v>52.282</v>
      </c>
      <c r="N58" s="146" t="s">
        <v>50</v>
      </c>
      <c r="O58" s="145">
        <v>31.375</v>
      </c>
      <c r="P58" s="141">
        <v>338.184</v>
      </c>
      <c r="Q58" s="142">
        <v>0.87</v>
      </c>
      <c r="R58" s="141">
        <v>3.3899999999999997</v>
      </c>
      <c r="S58" s="140">
        <f t="shared" si="13"/>
        <v>373.819</v>
      </c>
      <c r="T58" s="144">
        <f t="shared" si="1"/>
        <v>0.0026535087149559974</v>
      </c>
      <c r="U58" s="143">
        <v>29.350000000000005</v>
      </c>
      <c r="V58" s="141">
        <v>316.29</v>
      </c>
      <c r="W58" s="142">
        <v>0.533</v>
      </c>
      <c r="X58" s="141">
        <v>0.655</v>
      </c>
      <c r="Y58" s="140">
        <f t="shared" si="14"/>
        <v>346.82800000000003</v>
      </c>
      <c r="Z58" s="139">
        <f t="shared" si="15"/>
        <v>0.07782243648148346</v>
      </c>
    </row>
    <row r="59" spans="1:26" ht="18.75" customHeight="1">
      <c r="A59" s="147" t="s">
        <v>400</v>
      </c>
      <c r="B59" s="374" t="s">
        <v>401</v>
      </c>
      <c r="C59" s="145">
        <v>7.607</v>
      </c>
      <c r="D59" s="141">
        <v>16.256</v>
      </c>
      <c r="E59" s="142">
        <v>0.1</v>
      </c>
      <c r="F59" s="141">
        <v>0.905</v>
      </c>
      <c r="G59" s="140">
        <f t="shared" si="10"/>
        <v>24.868000000000002</v>
      </c>
      <c r="H59" s="144">
        <f t="shared" si="0"/>
        <v>0.0009863780039450361</v>
      </c>
      <c r="I59" s="143">
        <v>2.063</v>
      </c>
      <c r="J59" s="141">
        <v>10.648</v>
      </c>
      <c r="K59" s="142"/>
      <c r="L59" s="141">
        <v>0.666</v>
      </c>
      <c r="M59" s="140">
        <f t="shared" si="11"/>
        <v>13.377</v>
      </c>
      <c r="N59" s="146">
        <f t="shared" si="12"/>
        <v>0.859011736562757</v>
      </c>
      <c r="O59" s="145">
        <v>41.679</v>
      </c>
      <c r="P59" s="141">
        <v>88.59199999999998</v>
      </c>
      <c r="Q59" s="142">
        <v>16.23</v>
      </c>
      <c r="R59" s="141">
        <v>10.155000000000001</v>
      </c>
      <c r="S59" s="140">
        <f t="shared" si="13"/>
        <v>156.65599999999998</v>
      </c>
      <c r="T59" s="144">
        <f t="shared" si="1"/>
        <v>0.0011120035665660296</v>
      </c>
      <c r="U59" s="143">
        <v>37.32300000000001</v>
      </c>
      <c r="V59" s="141">
        <v>135.724</v>
      </c>
      <c r="W59" s="142">
        <v>0.54</v>
      </c>
      <c r="X59" s="141">
        <v>1.1380000000000001</v>
      </c>
      <c r="Y59" s="140">
        <f t="shared" si="14"/>
        <v>174.725</v>
      </c>
      <c r="Z59" s="139">
        <f t="shared" si="15"/>
        <v>-0.10341393618543437</v>
      </c>
    </row>
    <row r="60" spans="1:26" ht="18.75" customHeight="1">
      <c r="A60" s="147" t="s">
        <v>416</v>
      </c>
      <c r="B60" s="374" t="s">
        <v>417</v>
      </c>
      <c r="C60" s="145">
        <v>0.148</v>
      </c>
      <c r="D60" s="141">
        <v>0</v>
      </c>
      <c r="E60" s="142">
        <v>10.865</v>
      </c>
      <c r="F60" s="141">
        <v>13.389</v>
      </c>
      <c r="G60" s="140">
        <f t="shared" si="10"/>
        <v>24.402</v>
      </c>
      <c r="H60" s="144">
        <f t="shared" si="0"/>
        <v>0.0009678943241220352</v>
      </c>
      <c r="I60" s="143">
        <v>0.344</v>
      </c>
      <c r="J60" s="141">
        <v>0</v>
      </c>
      <c r="K60" s="142">
        <v>5.032</v>
      </c>
      <c r="L60" s="141">
        <v>5.223</v>
      </c>
      <c r="M60" s="140">
        <f t="shared" si="11"/>
        <v>10.599</v>
      </c>
      <c r="N60" s="146">
        <f t="shared" si="12"/>
        <v>1.3022926691197285</v>
      </c>
      <c r="O60" s="145">
        <v>27.907</v>
      </c>
      <c r="P60" s="141">
        <v>89.506</v>
      </c>
      <c r="Q60" s="142">
        <v>43.72799999999999</v>
      </c>
      <c r="R60" s="141">
        <v>53.43700000000001</v>
      </c>
      <c r="S60" s="140">
        <f t="shared" si="13"/>
        <v>214.578</v>
      </c>
      <c r="T60" s="144">
        <f t="shared" si="1"/>
        <v>0.0015231558402270297</v>
      </c>
      <c r="U60" s="143">
        <v>1.944</v>
      </c>
      <c r="V60" s="141">
        <v>0.14900000000000002</v>
      </c>
      <c r="W60" s="142">
        <v>35.38</v>
      </c>
      <c r="X60" s="141">
        <v>29.053000000000004</v>
      </c>
      <c r="Y60" s="140">
        <f t="shared" si="14"/>
        <v>66.52600000000001</v>
      </c>
      <c r="Z60" s="139">
        <f t="shared" si="15"/>
        <v>2.225475753840603</v>
      </c>
    </row>
    <row r="61" spans="1:26" ht="18.75" customHeight="1">
      <c r="A61" s="147" t="s">
        <v>396</v>
      </c>
      <c r="B61" s="374" t="s">
        <v>397</v>
      </c>
      <c r="C61" s="145">
        <v>6.897</v>
      </c>
      <c r="D61" s="141">
        <v>14.689</v>
      </c>
      <c r="E61" s="142">
        <v>1.2060000000000002</v>
      </c>
      <c r="F61" s="141">
        <v>1.229</v>
      </c>
      <c r="G61" s="140">
        <f t="shared" si="10"/>
        <v>24.020999999999997</v>
      </c>
      <c r="H61" s="144">
        <f t="shared" si="0"/>
        <v>0.0009527821309620278</v>
      </c>
      <c r="I61" s="143">
        <v>5.9719999999999995</v>
      </c>
      <c r="J61" s="141">
        <v>13.472999999999999</v>
      </c>
      <c r="K61" s="142">
        <v>0.07</v>
      </c>
      <c r="L61" s="141">
        <v>0.01</v>
      </c>
      <c r="M61" s="140">
        <f t="shared" si="11"/>
        <v>19.525000000000002</v>
      </c>
      <c r="N61" s="146">
        <f t="shared" si="12"/>
        <v>0.23026888604353357</v>
      </c>
      <c r="O61" s="145">
        <v>35.501</v>
      </c>
      <c r="P61" s="141">
        <v>74.361</v>
      </c>
      <c r="Q61" s="142">
        <v>15.794</v>
      </c>
      <c r="R61" s="141">
        <v>19.060000000000002</v>
      </c>
      <c r="S61" s="140">
        <f t="shared" si="13"/>
        <v>144.716</v>
      </c>
      <c r="T61" s="144">
        <f t="shared" si="1"/>
        <v>0.001027248928474936</v>
      </c>
      <c r="U61" s="143">
        <v>33.662000000000006</v>
      </c>
      <c r="V61" s="141">
        <v>111.25700000000002</v>
      </c>
      <c r="W61" s="142">
        <v>1.3170000000000002</v>
      </c>
      <c r="X61" s="141">
        <v>1.9499999999999997</v>
      </c>
      <c r="Y61" s="140">
        <f t="shared" si="14"/>
        <v>148.18600000000004</v>
      </c>
      <c r="Z61" s="139">
        <f t="shared" si="15"/>
        <v>-0.023416517079886234</v>
      </c>
    </row>
    <row r="62" spans="1:26" ht="18.75" customHeight="1">
      <c r="A62" s="147" t="s">
        <v>471</v>
      </c>
      <c r="B62" s="374" t="s">
        <v>472</v>
      </c>
      <c r="C62" s="145">
        <v>6</v>
      </c>
      <c r="D62" s="141">
        <v>16.8</v>
      </c>
      <c r="E62" s="142">
        <v>0</v>
      </c>
      <c r="F62" s="141">
        <v>0</v>
      </c>
      <c r="G62" s="140">
        <f t="shared" si="10"/>
        <v>22.8</v>
      </c>
      <c r="H62" s="144">
        <f t="shared" si="0"/>
        <v>0.0009043517166618474</v>
      </c>
      <c r="I62" s="143">
        <v>6</v>
      </c>
      <c r="J62" s="141">
        <v>22.400000000000002</v>
      </c>
      <c r="K62" s="142"/>
      <c r="L62" s="141"/>
      <c r="M62" s="140">
        <f t="shared" si="11"/>
        <v>28.400000000000002</v>
      </c>
      <c r="N62" s="146">
        <f t="shared" si="12"/>
        <v>-0.19718309859154937</v>
      </c>
      <c r="O62" s="145">
        <v>28.5</v>
      </c>
      <c r="P62" s="141">
        <v>83.2</v>
      </c>
      <c r="Q62" s="142">
        <v>0</v>
      </c>
      <c r="R62" s="141">
        <v>0</v>
      </c>
      <c r="S62" s="140">
        <f t="shared" si="13"/>
        <v>111.7</v>
      </c>
      <c r="T62" s="144">
        <f t="shared" si="1"/>
        <v>0.0007928888672341023</v>
      </c>
      <c r="U62" s="143">
        <v>36.2</v>
      </c>
      <c r="V62" s="141">
        <v>123.55999999999997</v>
      </c>
      <c r="W62" s="142">
        <v>0.5</v>
      </c>
      <c r="X62" s="141">
        <v>0.75</v>
      </c>
      <c r="Y62" s="140">
        <f t="shared" si="14"/>
        <v>161.01</v>
      </c>
      <c r="Z62" s="139">
        <f t="shared" si="15"/>
        <v>-0.3062542699211228</v>
      </c>
    </row>
    <row r="63" spans="1:26" ht="18.75" customHeight="1">
      <c r="A63" s="147" t="s">
        <v>408</v>
      </c>
      <c r="B63" s="374" t="s">
        <v>409</v>
      </c>
      <c r="C63" s="145">
        <v>3.221</v>
      </c>
      <c r="D63" s="141">
        <v>13.843</v>
      </c>
      <c r="E63" s="142">
        <v>1.7500000000000002</v>
      </c>
      <c r="F63" s="141">
        <v>2.146</v>
      </c>
      <c r="G63" s="140">
        <f t="shared" si="10"/>
        <v>20.96</v>
      </c>
      <c r="H63" s="144">
        <f t="shared" si="0"/>
        <v>0.0008313689465452774</v>
      </c>
      <c r="I63" s="143">
        <v>4.061999999999999</v>
      </c>
      <c r="J63" s="141">
        <v>15.488</v>
      </c>
      <c r="K63" s="142">
        <v>3.592</v>
      </c>
      <c r="L63" s="141">
        <v>3.5669999999999997</v>
      </c>
      <c r="M63" s="140">
        <f t="shared" si="11"/>
        <v>26.708999999999996</v>
      </c>
      <c r="N63" s="146">
        <f t="shared" si="12"/>
        <v>-0.21524579729679116</v>
      </c>
      <c r="O63" s="145">
        <v>23.670999999999996</v>
      </c>
      <c r="P63" s="141">
        <v>83.79599999999999</v>
      </c>
      <c r="Q63" s="142">
        <v>11.779000000000002</v>
      </c>
      <c r="R63" s="141">
        <v>14.886</v>
      </c>
      <c r="S63" s="140">
        <f t="shared" si="13"/>
        <v>134.13199999999998</v>
      </c>
      <c r="T63" s="144">
        <f t="shared" si="1"/>
        <v>0.0009521196914936848</v>
      </c>
      <c r="U63" s="143">
        <v>50.30999999999998</v>
      </c>
      <c r="V63" s="141">
        <v>105.08099999999999</v>
      </c>
      <c r="W63" s="142">
        <v>17.27</v>
      </c>
      <c r="X63" s="141">
        <v>16.408000000000005</v>
      </c>
      <c r="Y63" s="140">
        <f t="shared" si="14"/>
        <v>189.069</v>
      </c>
      <c r="Z63" s="139">
        <f t="shared" si="15"/>
        <v>-0.2905658780656798</v>
      </c>
    </row>
    <row r="64" spans="1:26" ht="18.75" customHeight="1" thickBot="1">
      <c r="A64" s="138" t="s">
        <v>56</v>
      </c>
      <c r="B64" s="375" t="s">
        <v>56</v>
      </c>
      <c r="C64" s="136">
        <v>33.155</v>
      </c>
      <c r="D64" s="132">
        <v>51.689</v>
      </c>
      <c r="E64" s="133">
        <v>153.942</v>
      </c>
      <c r="F64" s="132">
        <v>174.285</v>
      </c>
      <c r="G64" s="131">
        <f t="shared" si="10"/>
        <v>413.071</v>
      </c>
      <c r="H64" s="135">
        <f t="shared" si="0"/>
        <v>0.01638427491022921</v>
      </c>
      <c r="I64" s="134">
        <v>51.09400000000001</v>
      </c>
      <c r="J64" s="132">
        <v>105.757</v>
      </c>
      <c r="K64" s="133">
        <v>125.40400000000001</v>
      </c>
      <c r="L64" s="132">
        <v>163.07499999999996</v>
      </c>
      <c r="M64" s="131">
        <f t="shared" si="11"/>
        <v>445.3299999999999</v>
      </c>
      <c r="N64" s="137">
        <f t="shared" si="12"/>
        <v>-0.07243841645521276</v>
      </c>
      <c r="O64" s="136">
        <v>299.487</v>
      </c>
      <c r="P64" s="132">
        <v>474.88100000000003</v>
      </c>
      <c r="Q64" s="133">
        <v>821.4759999999998</v>
      </c>
      <c r="R64" s="132">
        <v>1180.841</v>
      </c>
      <c r="S64" s="131">
        <f t="shared" si="13"/>
        <v>2776.6849999999995</v>
      </c>
      <c r="T64" s="135">
        <f t="shared" si="1"/>
        <v>0.019709960826463053</v>
      </c>
      <c r="U64" s="134">
        <v>321.79900000000004</v>
      </c>
      <c r="V64" s="132">
        <v>600.189</v>
      </c>
      <c r="W64" s="133">
        <v>874.2019999999999</v>
      </c>
      <c r="X64" s="132">
        <v>1165.9619999999995</v>
      </c>
      <c r="Y64" s="131">
        <f t="shared" si="14"/>
        <v>2962.1519999999996</v>
      </c>
      <c r="Z64" s="130">
        <f t="shared" si="15"/>
        <v>-0.06261224947268074</v>
      </c>
    </row>
    <row r="65" spans="1:2" ht="15.75" thickTop="1">
      <c r="A65" s="129" t="s">
        <v>43</v>
      </c>
      <c r="B65" s="129"/>
    </row>
    <row r="66" spans="1:2" ht="15">
      <c r="A66" s="129" t="s">
        <v>42</v>
      </c>
      <c r="B66" s="129"/>
    </row>
    <row r="67" spans="1:3" ht="15">
      <c r="A67" s="376" t="s">
        <v>125</v>
      </c>
      <c r="B67" s="377"/>
      <c r="C67" s="377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65:Z65536 N65:N65536 Z3 N3 N5:N8 Z5:Z8">
    <cfRule type="cellIs" priority="3" dxfId="103" operator="lessThan" stopIfTrue="1">
      <formula>0</formula>
    </cfRule>
  </conditionalFormatting>
  <conditionalFormatting sqref="Z9:Z64 N9:N64">
    <cfRule type="cellIs" priority="4" dxfId="103" operator="lessThan" stopIfTrue="1">
      <formula>0</formula>
    </cfRule>
    <cfRule type="cellIs" priority="5" dxfId="105" operator="greaterThanOrEqual" stopIfTrue="1">
      <formula>0</formula>
    </cfRule>
  </conditionalFormatting>
  <conditionalFormatting sqref="H6:H8">
    <cfRule type="cellIs" priority="2" dxfId="103" operator="lessThan" stopIfTrue="1">
      <formula>0</formula>
    </cfRule>
  </conditionalFormatting>
  <conditionalFormatting sqref="T6:T8">
    <cfRule type="cellIs" priority="1" dxfId="10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Z24"/>
  <sheetViews>
    <sheetView showGridLines="0" zoomScale="76" zoomScaleNormal="76" zoomScalePageLayoutView="0" workbookViewId="0" topLeftCell="B1">
      <selection activeCell="Z7" sqref="Z7:Z9"/>
    </sheetView>
  </sheetViews>
  <sheetFormatPr defaultColWidth="8.00390625" defaultRowHeight="15"/>
  <cols>
    <col min="1" max="1" width="25.421875" style="128" customWidth="1"/>
    <col min="2" max="2" width="38.140625" style="128" customWidth="1"/>
    <col min="3" max="3" width="11.00390625" style="128" customWidth="1"/>
    <col min="4" max="4" width="12.421875" style="128" bestFit="1" customWidth="1"/>
    <col min="5" max="5" width="8.57421875" style="128" bestFit="1" customWidth="1"/>
    <col min="6" max="6" width="10.57421875" style="128" bestFit="1" customWidth="1"/>
    <col min="7" max="7" width="10.140625" style="128" customWidth="1"/>
    <col min="8" max="8" width="10.7109375" style="128" customWidth="1"/>
    <col min="9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11.57421875" style="128" bestFit="1" customWidth="1"/>
    <col min="14" max="14" width="9.421875" style="128" customWidth="1"/>
    <col min="15" max="15" width="11.57421875" style="128" bestFit="1" customWidth="1"/>
    <col min="16" max="16" width="12.421875" style="128" bestFit="1" customWidth="1"/>
    <col min="17" max="17" width="9.421875" style="128" customWidth="1"/>
    <col min="18" max="18" width="10.57421875" style="128" bestFit="1" customWidth="1"/>
    <col min="19" max="19" width="11.8515625" style="128" customWidth="1"/>
    <col min="20" max="20" width="10.140625" style="128" customWidth="1"/>
    <col min="21" max="22" width="11.57421875" style="128" bestFit="1" customWidth="1"/>
    <col min="23" max="23" width="10.28125" style="128" customWidth="1"/>
    <col min="24" max="24" width="11.28125" style="128" customWidth="1"/>
    <col min="25" max="25" width="11.57421875" style="128" bestFit="1" customWidth="1"/>
    <col min="26" max="26" width="9.8515625" style="128" bestFit="1" customWidth="1"/>
    <col min="27" max="16384" width="8.00390625" style="128" customWidth="1"/>
  </cols>
  <sheetData>
    <row r="1" spans="1:2" ht="21.75" thickBot="1">
      <c r="A1" s="467" t="s">
        <v>28</v>
      </c>
      <c r="B1" s="463"/>
    </row>
    <row r="2" spans="25:26" ht="18">
      <c r="Y2" s="462"/>
      <c r="Z2" s="462"/>
    </row>
    <row r="3" ht="5.25" customHeight="1" thickBot="1"/>
    <row r="4" spans="1:26" ht="24" customHeight="1" thickTop="1">
      <c r="A4" s="571" t="s">
        <v>126</v>
      </c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572"/>
      <c r="N4" s="572"/>
      <c r="O4" s="572"/>
      <c r="P4" s="572"/>
      <c r="Q4" s="572"/>
      <c r="R4" s="572"/>
      <c r="S4" s="572"/>
      <c r="T4" s="572"/>
      <c r="U4" s="572"/>
      <c r="V4" s="572"/>
      <c r="W4" s="572"/>
      <c r="X4" s="572"/>
      <c r="Y4" s="572"/>
      <c r="Z4" s="573"/>
    </row>
    <row r="5" spans="1:26" ht="21" customHeight="1" thickBot="1">
      <c r="A5" s="585" t="s">
        <v>45</v>
      </c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7"/>
    </row>
    <row r="6" spans="1:26" s="174" customFormat="1" ht="19.5" customHeight="1" thickBot="1" thickTop="1">
      <c r="A6" s="657" t="s">
        <v>121</v>
      </c>
      <c r="B6" s="657" t="s">
        <v>122</v>
      </c>
      <c r="C6" s="589" t="s">
        <v>36</v>
      </c>
      <c r="D6" s="590"/>
      <c r="E6" s="590"/>
      <c r="F6" s="590"/>
      <c r="G6" s="590"/>
      <c r="H6" s="590"/>
      <c r="I6" s="590"/>
      <c r="J6" s="590"/>
      <c r="K6" s="591"/>
      <c r="L6" s="591"/>
      <c r="M6" s="591"/>
      <c r="N6" s="592"/>
      <c r="O6" s="593" t="s">
        <v>35</v>
      </c>
      <c r="P6" s="590"/>
      <c r="Q6" s="590"/>
      <c r="R6" s="590"/>
      <c r="S6" s="590"/>
      <c r="T6" s="590"/>
      <c r="U6" s="590"/>
      <c r="V6" s="590"/>
      <c r="W6" s="590"/>
      <c r="X6" s="590"/>
      <c r="Y6" s="590"/>
      <c r="Z6" s="592"/>
    </row>
    <row r="7" spans="1:26" s="173" customFormat="1" ht="26.25" customHeight="1" thickBot="1">
      <c r="A7" s="658"/>
      <c r="B7" s="658"/>
      <c r="C7" s="663" t="s">
        <v>156</v>
      </c>
      <c r="D7" s="664"/>
      <c r="E7" s="664"/>
      <c r="F7" s="664"/>
      <c r="G7" s="665"/>
      <c r="H7" s="578" t="s">
        <v>34</v>
      </c>
      <c r="I7" s="663" t="s">
        <v>157</v>
      </c>
      <c r="J7" s="664"/>
      <c r="K7" s="664"/>
      <c r="L7" s="664"/>
      <c r="M7" s="665"/>
      <c r="N7" s="578" t="s">
        <v>33</v>
      </c>
      <c r="O7" s="666" t="s">
        <v>158</v>
      </c>
      <c r="P7" s="664"/>
      <c r="Q7" s="664"/>
      <c r="R7" s="664"/>
      <c r="S7" s="665"/>
      <c r="T7" s="578" t="s">
        <v>34</v>
      </c>
      <c r="U7" s="666" t="s">
        <v>159</v>
      </c>
      <c r="V7" s="664"/>
      <c r="W7" s="664"/>
      <c r="X7" s="664"/>
      <c r="Y7" s="665"/>
      <c r="Z7" s="578" t="s">
        <v>33</v>
      </c>
    </row>
    <row r="8" spans="1:26" s="168" customFormat="1" ht="26.25" customHeight="1">
      <c r="A8" s="659"/>
      <c r="B8" s="659"/>
      <c r="C8" s="561" t="s">
        <v>22</v>
      </c>
      <c r="D8" s="562"/>
      <c r="E8" s="563" t="s">
        <v>21</v>
      </c>
      <c r="F8" s="564"/>
      <c r="G8" s="565" t="s">
        <v>17</v>
      </c>
      <c r="H8" s="579"/>
      <c r="I8" s="561" t="s">
        <v>22</v>
      </c>
      <c r="J8" s="562"/>
      <c r="K8" s="563" t="s">
        <v>21</v>
      </c>
      <c r="L8" s="564"/>
      <c r="M8" s="565" t="s">
        <v>17</v>
      </c>
      <c r="N8" s="579"/>
      <c r="O8" s="562" t="s">
        <v>22</v>
      </c>
      <c r="P8" s="562"/>
      <c r="Q8" s="567" t="s">
        <v>21</v>
      </c>
      <c r="R8" s="562"/>
      <c r="S8" s="565" t="s">
        <v>17</v>
      </c>
      <c r="T8" s="579"/>
      <c r="U8" s="568" t="s">
        <v>22</v>
      </c>
      <c r="V8" s="564"/>
      <c r="W8" s="563" t="s">
        <v>21</v>
      </c>
      <c r="X8" s="584"/>
      <c r="Y8" s="565" t="s">
        <v>17</v>
      </c>
      <c r="Z8" s="579"/>
    </row>
    <row r="9" spans="1:26" s="168" customFormat="1" ht="31.5" thickBot="1">
      <c r="A9" s="660"/>
      <c r="B9" s="660"/>
      <c r="C9" s="171" t="s">
        <v>19</v>
      </c>
      <c r="D9" s="169" t="s">
        <v>18</v>
      </c>
      <c r="E9" s="170" t="s">
        <v>19</v>
      </c>
      <c r="F9" s="169" t="s">
        <v>18</v>
      </c>
      <c r="G9" s="566"/>
      <c r="H9" s="580"/>
      <c r="I9" s="171" t="s">
        <v>19</v>
      </c>
      <c r="J9" s="169" t="s">
        <v>18</v>
      </c>
      <c r="K9" s="170" t="s">
        <v>19</v>
      </c>
      <c r="L9" s="169" t="s">
        <v>18</v>
      </c>
      <c r="M9" s="566"/>
      <c r="N9" s="580"/>
      <c r="O9" s="172" t="s">
        <v>19</v>
      </c>
      <c r="P9" s="169" t="s">
        <v>18</v>
      </c>
      <c r="Q9" s="170" t="s">
        <v>19</v>
      </c>
      <c r="R9" s="169" t="s">
        <v>18</v>
      </c>
      <c r="S9" s="566"/>
      <c r="T9" s="580"/>
      <c r="U9" s="171" t="s">
        <v>19</v>
      </c>
      <c r="V9" s="169" t="s">
        <v>18</v>
      </c>
      <c r="W9" s="170" t="s">
        <v>19</v>
      </c>
      <c r="X9" s="169" t="s">
        <v>18</v>
      </c>
      <c r="Y9" s="566"/>
      <c r="Z9" s="580"/>
    </row>
    <row r="10" spans="1:26" s="157" customFormat="1" ht="18" customHeight="1" thickBot="1" thickTop="1">
      <c r="A10" s="167" t="s">
        <v>24</v>
      </c>
      <c r="B10" s="372"/>
      <c r="C10" s="166">
        <f>SUM(C11:C21)</f>
        <v>402021</v>
      </c>
      <c r="D10" s="160">
        <f>SUM(D11:D21)</f>
        <v>372544</v>
      </c>
      <c r="E10" s="161">
        <f>SUM(E11:E21)</f>
        <v>4787</v>
      </c>
      <c r="F10" s="160">
        <f>SUM(F11:F21)</f>
        <v>4438</v>
      </c>
      <c r="G10" s="159">
        <f aca="true" t="shared" si="0" ref="G10:G18">SUM(C10:F10)</f>
        <v>783790</v>
      </c>
      <c r="H10" s="163">
        <f aca="true" t="shared" si="1" ref="H10:H21">G10/$G$10</f>
        <v>1</v>
      </c>
      <c r="I10" s="162">
        <f>SUM(I11:I21)</f>
        <v>350391</v>
      </c>
      <c r="J10" s="160">
        <f>SUM(J11:J21)</f>
        <v>324001</v>
      </c>
      <c r="K10" s="161">
        <f>SUM(K11:K21)</f>
        <v>3050</v>
      </c>
      <c r="L10" s="160">
        <f>SUM(L11:L21)</f>
        <v>2006</v>
      </c>
      <c r="M10" s="159">
        <f aca="true" t="shared" si="2" ref="M10:M21">SUM(I10:L10)</f>
        <v>679448</v>
      </c>
      <c r="N10" s="165">
        <f aca="true" t="shared" si="3" ref="N10:N18">IF(ISERROR(G10/M10-1),"         /0",(G10/M10-1))</f>
        <v>0.15356877936207036</v>
      </c>
      <c r="O10" s="164">
        <f>SUM(O11:O21)</f>
        <v>2092511</v>
      </c>
      <c r="P10" s="160">
        <f>SUM(P11:P21)</f>
        <v>1978697</v>
      </c>
      <c r="Q10" s="161">
        <f>SUM(Q11:Q21)</f>
        <v>25280</v>
      </c>
      <c r="R10" s="160">
        <f>SUM(R11:R21)</f>
        <v>25483</v>
      </c>
      <c r="S10" s="159">
        <f aca="true" t="shared" si="4" ref="S10:S18">SUM(O10:R10)</f>
        <v>4121971</v>
      </c>
      <c r="T10" s="163">
        <f aca="true" t="shared" si="5" ref="T10:T21">S10/$S$10</f>
        <v>1</v>
      </c>
      <c r="U10" s="162">
        <f>SUM(U11:U21)</f>
        <v>1864563</v>
      </c>
      <c r="V10" s="160">
        <f>SUM(V11:V21)</f>
        <v>1747035</v>
      </c>
      <c r="W10" s="161">
        <f>SUM(W11:W21)</f>
        <v>16358</v>
      </c>
      <c r="X10" s="160">
        <f>SUM(X11:X21)</f>
        <v>13624</v>
      </c>
      <c r="Y10" s="159">
        <f aca="true" t="shared" si="6" ref="Y10:Y18">SUM(U10:X10)</f>
        <v>3641580</v>
      </c>
      <c r="Z10" s="158">
        <f>IF(ISERROR(S10/Y10-1),"         /0",(S10/Y10-1))</f>
        <v>0.13191828821555474</v>
      </c>
    </row>
    <row r="11" spans="1:26" ht="21" customHeight="1" thickTop="1">
      <c r="A11" s="156" t="s">
        <v>361</v>
      </c>
      <c r="B11" s="373" t="s">
        <v>362</v>
      </c>
      <c r="C11" s="154">
        <v>270245</v>
      </c>
      <c r="D11" s="150">
        <v>251030</v>
      </c>
      <c r="E11" s="151">
        <v>2590</v>
      </c>
      <c r="F11" s="150">
        <v>2135</v>
      </c>
      <c r="G11" s="149">
        <f t="shared" si="0"/>
        <v>526000</v>
      </c>
      <c r="H11" s="153">
        <f t="shared" si="1"/>
        <v>0.6710981257734853</v>
      </c>
      <c r="I11" s="152">
        <v>236658</v>
      </c>
      <c r="J11" s="150">
        <v>215176</v>
      </c>
      <c r="K11" s="151">
        <v>2234</v>
      </c>
      <c r="L11" s="150">
        <v>1382</v>
      </c>
      <c r="M11" s="149">
        <f t="shared" si="2"/>
        <v>455450</v>
      </c>
      <c r="N11" s="155">
        <f t="shared" si="3"/>
        <v>0.15490174552640257</v>
      </c>
      <c r="O11" s="154">
        <v>1383238</v>
      </c>
      <c r="P11" s="150">
        <v>1332644</v>
      </c>
      <c r="Q11" s="151">
        <v>13333</v>
      </c>
      <c r="R11" s="150">
        <v>13634</v>
      </c>
      <c r="S11" s="149">
        <f t="shared" si="4"/>
        <v>2742849</v>
      </c>
      <c r="T11" s="153">
        <f t="shared" si="5"/>
        <v>0.665421712088707</v>
      </c>
      <c r="U11" s="152">
        <v>1241611</v>
      </c>
      <c r="V11" s="150">
        <v>1174874</v>
      </c>
      <c r="W11" s="151">
        <v>5403</v>
      </c>
      <c r="X11" s="150">
        <v>4734</v>
      </c>
      <c r="Y11" s="149">
        <f t="shared" si="6"/>
        <v>2426622</v>
      </c>
      <c r="Z11" s="148">
        <f aca="true" t="shared" si="7" ref="Z11:Z18">IF(ISERROR(S11/Y11-1),"         /0",IF(S11/Y11&gt;5,"  *  ",(S11/Y11-1)))</f>
        <v>0.130315722844349</v>
      </c>
    </row>
    <row r="12" spans="1:26" ht="21" customHeight="1">
      <c r="A12" s="147" t="s">
        <v>363</v>
      </c>
      <c r="B12" s="374" t="s">
        <v>364</v>
      </c>
      <c r="C12" s="145">
        <v>51845</v>
      </c>
      <c r="D12" s="141">
        <v>46450</v>
      </c>
      <c r="E12" s="142">
        <v>1110</v>
      </c>
      <c r="F12" s="141">
        <v>1057</v>
      </c>
      <c r="G12" s="140">
        <f t="shared" si="0"/>
        <v>100462</v>
      </c>
      <c r="H12" s="144">
        <f t="shared" si="1"/>
        <v>0.1281746386149351</v>
      </c>
      <c r="I12" s="143">
        <v>43449</v>
      </c>
      <c r="J12" s="141">
        <v>40300</v>
      </c>
      <c r="K12" s="142">
        <v>438</v>
      </c>
      <c r="L12" s="141">
        <v>141</v>
      </c>
      <c r="M12" s="149">
        <f t="shared" si="2"/>
        <v>84328</v>
      </c>
      <c r="N12" s="146">
        <f t="shared" si="3"/>
        <v>0.1913243525282231</v>
      </c>
      <c r="O12" s="145">
        <v>249691</v>
      </c>
      <c r="P12" s="141">
        <v>231243</v>
      </c>
      <c r="Q12" s="142">
        <v>4978</v>
      </c>
      <c r="R12" s="141">
        <v>4619</v>
      </c>
      <c r="S12" s="140">
        <f t="shared" si="4"/>
        <v>490531</v>
      </c>
      <c r="T12" s="144">
        <f t="shared" si="5"/>
        <v>0.1190039910518536</v>
      </c>
      <c r="U12" s="143">
        <v>217112</v>
      </c>
      <c r="V12" s="141">
        <v>199117</v>
      </c>
      <c r="W12" s="142">
        <v>1172</v>
      </c>
      <c r="X12" s="141">
        <v>772</v>
      </c>
      <c r="Y12" s="140">
        <f t="shared" si="6"/>
        <v>418173</v>
      </c>
      <c r="Z12" s="139">
        <f t="shared" si="7"/>
        <v>0.17303364875302796</v>
      </c>
    </row>
    <row r="13" spans="1:26" ht="21" customHeight="1">
      <c r="A13" s="147" t="s">
        <v>365</v>
      </c>
      <c r="B13" s="374" t="s">
        <v>366</v>
      </c>
      <c r="C13" s="145">
        <v>33427</v>
      </c>
      <c r="D13" s="141">
        <v>31348</v>
      </c>
      <c r="E13" s="142">
        <v>665</v>
      </c>
      <c r="F13" s="141">
        <v>679</v>
      </c>
      <c r="G13" s="140">
        <f t="shared" si="0"/>
        <v>66119</v>
      </c>
      <c r="H13" s="144">
        <f t="shared" si="1"/>
        <v>0.0843580550912872</v>
      </c>
      <c r="I13" s="143">
        <v>29167</v>
      </c>
      <c r="J13" s="141">
        <v>28679</v>
      </c>
      <c r="K13" s="142">
        <v>18</v>
      </c>
      <c r="L13" s="141">
        <v>68</v>
      </c>
      <c r="M13" s="149">
        <f t="shared" si="2"/>
        <v>57932</v>
      </c>
      <c r="N13" s="146">
        <f t="shared" si="3"/>
        <v>0.14132085893806523</v>
      </c>
      <c r="O13" s="145">
        <v>182224</v>
      </c>
      <c r="P13" s="141">
        <v>158597</v>
      </c>
      <c r="Q13" s="142">
        <v>4031</v>
      </c>
      <c r="R13" s="141">
        <v>4008</v>
      </c>
      <c r="S13" s="140">
        <f t="shared" si="4"/>
        <v>348860</v>
      </c>
      <c r="T13" s="144">
        <f t="shared" si="5"/>
        <v>0.08463426841188354</v>
      </c>
      <c r="U13" s="143">
        <v>166910</v>
      </c>
      <c r="V13" s="141">
        <v>147838</v>
      </c>
      <c r="W13" s="142">
        <v>296</v>
      </c>
      <c r="X13" s="141">
        <v>340</v>
      </c>
      <c r="Y13" s="140">
        <f t="shared" si="6"/>
        <v>315384</v>
      </c>
      <c r="Z13" s="139">
        <f t="shared" si="7"/>
        <v>0.10614362174365222</v>
      </c>
    </row>
    <row r="14" spans="1:26" ht="21" customHeight="1">
      <c r="A14" s="147" t="s">
        <v>367</v>
      </c>
      <c r="B14" s="374" t="s">
        <v>368</v>
      </c>
      <c r="C14" s="145">
        <v>15869</v>
      </c>
      <c r="D14" s="141">
        <v>14933</v>
      </c>
      <c r="E14" s="142">
        <v>27</v>
      </c>
      <c r="F14" s="141">
        <v>15</v>
      </c>
      <c r="G14" s="140">
        <f>SUM(C14:F14)</f>
        <v>30844</v>
      </c>
      <c r="H14" s="144">
        <f t="shared" si="1"/>
        <v>0.039352377550109084</v>
      </c>
      <c r="I14" s="143">
        <v>12587</v>
      </c>
      <c r="J14" s="141">
        <v>12762</v>
      </c>
      <c r="K14" s="142">
        <v>19</v>
      </c>
      <c r="L14" s="141">
        <v>11</v>
      </c>
      <c r="M14" s="149">
        <f>SUM(I14:L14)</f>
        <v>25379</v>
      </c>
      <c r="N14" s="146">
        <f>IF(ISERROR(G14/M14-1),"         /0",(G14/M14-1))</f>
        <v>0.21533551361361747</v>
      </c>
      <c r="O14" s="145">
        <v>97285</v>
      </c>
      <c r="P14" s="141">
        <v>95472</v>
      </c>
      <c r="Q14" s="142">
        <v>134</v>
      </c>
      <c r="R14" s="141">
        <v>99</v>
      </c>
      <c r="S14" s="140">
        <f>SUM(O14:R14)</f>
        <v>192990</v>
      </c>
      <c r="T14" s="144">
        <f t="shared" si="5"/>
        <v>0.04681983449180016</v>
      </c>
      <c r="U14" s="143">
        <v>76652</v>
      </c>
      <c r="V14" s="141">
        <v>77574</v>
      </c>
      <c r="W14" s="142">
        <v>3363</v>
      </c>
      <c r="X14" s="141">
        <v>2626</v>
      </c>
      <c r="Y14" s="140">
        <f>SUM(U14:X14)</f>
        <v>160215</v>
      </c>
      <c r="Z14" s="139">
        <f>IF(ISERROR(S14/Y14-1),"         /0",IF(S14/Y14&gt;5,"  *  ",(S14/Y14-1)))</f>
        <v>0.20456886059357737</v>
      </c>
    </row>
    <row r="15" spans="1:26" ht="21" customHeight="1">
      <c r="A15" s="147" t="s">
        <v>369</v>
      </c>
      <c r="B15" s="374" t="s">
        <v>370</v>
      </c>
      <c r="C15" s="145">
        <v>10930</v>
      </c>
      <c r="D15" s="141">
        <v>9668</v>
      </c>
      <c r="E15" s="142">
        <v>19</v>
      </c>
      <c r="F15" s="141">
        <v>71</v>
      </c>
      <c r="G15" s="140">
        <f t="shared" si="0"/>
        <v>20688</v>
      </c>
      <c r="H15" s="144">
        <f t="shared" si="1"/>
        <v>0.026394825144490233</v>
      </c>
      <c r="I15" s="143">
        <v>10170</v>
      </c>
      <c r="J15" s="141">
        <v>9498</v>
      </c>
      <c r="K15" s="142">
        <v>9</v>
      </c>
      <c r="L15" s="141">
        <v>14</v>
      </c>
      <c r="M15" s="149">
        <f t="shared" si="2"/>
        <v>19691</v>
      </c>
      <c r="N15" s="146">
        <f t="shared" si="3"/>
        <v>0.050632268549083426</v>
      </c>
      <c r="O15" s="145">
        <v>59719</v>
      </c>
      <c r="P15" s="141">
        <v>55380</v>
      </c>
      <c r="Q15" s="142">
        <v>186</v>
      </c>
      <c r="R15" s="141">
        <v>272</v>
      </c>
      <c r="S15" s="140">
        <f t="shared" si="4"/>
        <v>115557</v>
      </c>
      <c r="T15" s="144">
        <f t="shared" si="5"/>
        <v>0.02803440392957641</v>
      </c>
      <c r="U15" s="143">
        <v>55794</v>
      </c>
      <c r="V15" s="141">
        <v>52296</v>
      </c>
      <c r="W15" s="142">
        <v>174</v>
      </c>
      <c r="X15" s="141">
        <v>174</v>
      </c>
      <c r="Y15" s="140">
        <f t="shared" si="6"/>
        <v>108438</v>
      </c>
      <c r="Z15" s="139">
        <f t="shared" si="7"/>
        <v>0.06565041775023506</v>
      </c>
    </row>
    <row r="16" spans="1:26" ht="21" customHeight="1">
      <c r="A16" s="147" t="s">
        <v>377</v>
      </c>
      <c r="B16" s="374" t="s">
        <v>378</v>
      </c>
      <c r="C16" s="145">
        <v>6477</v>
      </c>
      <c r="D16" s="141">
        <v>7053</v>
      </c>
      <c r="E16" s="142">
        <v>0</v>
      </c>
      <c r="F16" s="141">
        <v>23</v>
      </c>
      <c r="G16" s="140">
        <f>SUM(C16:F16)</f>
        <v>13553</v>
      </c>
      <c r="H16" s="144">
        <f t="shared" si="1"/>
        <v>0.017291621480243432</v>
      </c>
      <c r="I16" s="143">
        <v>5833</v>
      </c>
      <c r="J16" s="141">
        <v>6028</v>
      </c>
      <c r="K16" s="142"/>
      <c r="L16" s="141">
        <v>21</v>
      </c>
      <c r="M16" s="140">
        <f t="shared" si="2"/>
        <v>11882</v>
      </c>
      <c r="N16" s="146">
        <f>IF(ISERROR(G16/M16-1),"         /0",(G16/M16-1))</f>
        <v>0.14063289008584423</v>
      </c>
      <c r="O16" s="145">
        <v>40884</v>
      </c>
      <c r="P16" s="141">
        <v>34571</v>
      </c>
      <c r="Q16" s="142">
        <v>38</v>
      </c>
      <c r="R16" s="141">
        <v>64</v>
      </c>
      <c r="S16" s="140">
        <f>SUM(O16:R16)</f>
        <v>75557</v>
      </c>
      <c r="T16" s="144">
        <f t="shared" si="5"/>
        <v>0.01833030848591608</v>
      </c>
      <c r="U16" s="143">
        <v>33093</v>
      </c>
      <c r="V16" s="141">
        <v>29889</v>
      </c>
      <c r="W16" s="142">
        <v>161</v>
      </c>
      <c r="X16" s="141">
        <v>50</v>
      </c>
      <c r="Y16" s="140">
        <f>SUM(U16:X16)</f>
        <v>63193</v>
      </c>
      <c r="Z16" s="139">
        <f>IF(ISERROR(S16/Y16-1),"         /0",IF(S16/Y16&gt;5,"  *  ",(S16/Y16-1)))</f>
        <v>0.1956545819948412</v>
      </c>
    </row>
    <row r="17" spans="1:26" ht="21" customHeight="1">
      <c r="A17" s="147" t="s">
        <v>371</v>
      </c>
      <c r="B17" s="374" t="s">
        <v>372</v>
      </c>
      <c r="C17" s="145">
        <v>4185</v>
      </c>
      <c r="D17" s="141">
        <v>3633</v>
      </c>
      <c r="E17" s="142">
        <v>2</v>
      </c>
      <c r="F17" s="141">
        <v>0</v>
      </c>
      <c r="G17" s="140">
        <f t="shared" si="0"/>
        <v>7820</v>
      </c>
      <c r="H17" s="144">
        <f t="shared" si="1"/>
        <v>0.0099771622500925</v>
      </c>
      <c r="I17" s="143">
        <v>3913</v>
      </c>
      <c r="J17" s="141">
        <v>3349</v>
      </c>
      <c r="K17" s="142">
        <v>0</v>
      </c>
      <c r="L17" s="141">
        <v>35</v>
      </c>
      <c r="M17" s="140">
        <f t="shared" si="2"/>
        <v>7297</v>
      </c>
      <c r="N17" s="146">
        <f t="shared" si="3"/>
        <v>0.07167329039331238</v>
      </c>
      <c r="O17" s="145">
        <v>20920</v>
      </c>
      <c r="P17" s="141">
        <v>18645</v>
      </c>
      <c r="Q17" s="142">
        <v>11</v>
      </c>
      <c r="R17" s="141">
        <v>36</v>
      </c>
      <c r="S17" s="140">
        <f t="shared" si="4"/>
        <v>39612</v>
      </c>
      <c r="T17" s="144">
        <f t="shared" si="5"/>
        <v>0.00960996571785682</v>
      </c>
      <c r="U17" s="143">
        <v>18002</v>
      </c>
      <c r="V17" s="141">
        <v>15966</v>
      </c>
      <c r="W17" s="142">
        <v>7</v>
      </c>
      <c r="X17" s="141">
        <v>52</v>
      </c>
      <c r="Y17" s="140">
        <f t="shared" si="6"/>
        <v>34027</v>
      </c>
      <c r="Z17" s="139">
        <f t="shared" si="7"/>
        <v>0.16413436388750102</v>
      </c>
    </row>
    <row r="18" spans="1:26" ht="21" customHeight="1">
      <c r="A18" s="147" t="s">
        <v>373</v>
      </c>
      <c r="B18" s="374" t="s">
        <v>374</v>
      </c>
      <c r="C18" s="145">
        <v>2758</v>
      </c>
      <c r="D18" s="141">
        <v>2133</v>
      </c>
      <c r="E18" s="142">
        <v>357</v>
      </c>
      <c r="F18" s="141">
        <v>428</v>
      </c>
      <c r="G18" s="140">
        <f t="shared" si="0"/>
        <v>5676</v>
      </c>
      <c r="H18" s="144">
        <f t="shared" si="1"/>
        <v>0.00724173566899297</v>
      </c>
      <c r="I18" s="143">
        <v>2871</v>
      </c>
      <c r="J18" s="141">
        <v>2622</v>
      </c>
      <c r="K18" s="142"/>
      <c r="L18" s="141">
        <v>92</v>
      </c>
      <c r="M18" s="140">
        <f t="shared" si="2"/>
        <v>5585</v>
      </c>
      <c r="N18" s="146">
        <f t="shared" si="3"/>
        <v>0.016293643688451098</v>
      </c>
      <c r="O18" s="145">
        <v>18174</v>
      </c>
      <c r="P18" s="141">
        <v>15913</v>
      </c>
      <c r="Q18" s="142">
        <v>2448</v>
      </c>
      <c r="R18" s="141">
        <v>2622</v>
      </c>
      <c r="S18" s="140">
        <f t="shared" si="4"/>
        <v>39157</v>
      </c>
      <c r="T18" s="144">
        <f t="shared" si="5"/>
        <v>0.009499581632185184</v>
      </c>
      <c r="U18" s="143">
        <v>19554</v>
      </c>
      <c r="V18" s="141">
        <v>17293</v>
      </c>
      <c r="W18" s="142">
        <v>5114</v>
      </c>
      <c r="X18" s="141">
        <v>4394</v>
      </c>
      <c r="Y18" s="140">
        <f t="shared" si="6"/>
        <v>46355</v>
      </c>
      <c r="Z18" s="139">
        <f t="shared" si="7"/>
        <v>-0.15527990508035816</v>
      </c>
    </row>
    <row r="19" spans="1:26" ht="21" customHeight="1">
      <c r="A19" s="147" t="s">
        <v>392</v>
      </c>
      <c r="B19" s="374" t="s">
        <v>393</v>
      </c>
      <c r="C19" s="145">
        <v>2209</v>
      </c>
      <c r="D19" s="141">
        <v>2307</v>
      </c>
      <c r="E19" s="142">
        <v>0</v>
      </c>
      <c r="F19" s="141">
        <v>9</v>
      </c>
      <c r="G19" s="140">
        <f>SUM(C19:F19)</f>
        <v>4525</v>
      </c>
      <c r="H19" s="144">
        <f t="shared" si="1"/>
        <v>0.005773230074382169</v>
      </c>
      <c r="I19" s="143">
        <v>2024</v>
      </c>
      <c r="J19" s="141">
        <v>2283</v>
      </c>
      <c r="K19" s="142"/>
      <c r="L19" s="141"/>
      <c r="M19" s="149">
        <f t="shared" si="2"/>
        <v>4307</v>
      </c>
      <c r="N19" s="146">
        <f>IF(ISERROR(G19/M19-1),"         /0",(G19/M19-1))</f>
        <v>0.05061527745530525</v>
      </c>
      <c r="O19" s="145">
        <v>15309</v>
      </c>
      <c r="P19" s="141">
        <v>13392</v>
      </c>
      <c r="Q19" s="142">
        <v>7</v>
      </c>
      <c r="R19" s="141">
        <v>9</v>
      </c>
      <c r="S19" s="140">
        <f>SUM(O19:R19)</f>
        <v>28717</v>
      </c>
      <c r="T19" s="144">
        <f t="shared" si="5"/>
        <v>0.0069668127213898395</v>
      </c>
      <c r="U19" s="143">
        <v>12644</v>
      </c>
      <c r="V19" s="141">
        <v>11728</v>
      </c>
      <c r="W19" s="142">
        <v>9</v>
      </c>
      <c r="X19" s="141">
        <v>11</v>
      </c>
      <c r="Y19" s="140">
        <f>SUM(U19:X19)</f>
        <v>24392</v>
      </c>
      <c r="Z19" s="139">
        <f>IF(ISERROR(S19/Y19-1),"         /0",IF(S19/Y19&gt;5,"  *  ",(S19/Y19-1)))</f>
        <v>0.17731223351918657</v>
      </c>
    </row>
    <row r="20" spans="1:26" ht="21" customHeight="1">
      <c r="A20" s="147" t="s">
        <v>381</v>
      </c>
      <c r="B20" s="374" t="s">
        <v>382</v>
      </c>
      <c r="C20" s="145">
        <v>1464</v>
      </c>
      <c r="D20" s="141">
        <v>1351</v>
      </c>
      <c r="E20" s="142">
        <v>0</v>
      </c>
      <c r="F20" s="141">
        <v>0</v>
      </c>
      <c r="G20" s="140">
        <f>SUM(C20:F20)</f>
        <v>2815</v>
      </c>
      <c r="H20" s="144">
        <f t="shared" si="1"/>
        <v>0.003591523239643272</v>
      </c>
      <c r="I20" s="143">
        <v>1744</v>
      </c>
      <c r="J20" s="141">
        <v>1410</v>
      </c>
      <c r="K20" s="142"/>
      <c r="L20" s="141">
        <v>1</v>
      </c>
      <c r="M20" s="149">
        <f t="shared" si="2"/>
        <v>3155</v>
      </c>
      <c r="N20" s="146">
        <f>IF(ISERROR(G20/M20-1),"         /0",(G20/M20-1))</f>
        <v>-0.1077654516640254</v>
      </c>
      <c r="O20" s="145">
        <v>7358</v>
      </c>
      <c r="P20" s="141">
        <v>7033</v>
      </c>
      <c r="Q20" s="142">
        <v>6</v>
      </c>
      <c r="R20" s="141"/>
      <c r="S20" s="140">
        <f>SUM(O20:R20)</f>
        <v>14397</v>
      </c>
      <c r="T20" s="144">
        <f t="shared" si="5"/>
        <v>0.003492746552559443</v>
      </c>
      <c r="U20" s="143">
        <v>8204</v>
      </c>
      <c r="V20" s="141">
        <v>7750</v>
      </c>
      <c r="W20" s="142">
        <v>3</v>
      </c>
      <c r="X20" s="141">
        <v>10</v>
      </c>
      <c r="Y20" s="140">
        <f>SUM(U20:X20)</f>
        <v>15967</v>
      </c>
      <c r="Z20" s="139">
        <f>IF(ISERROR(S20/Y20-1),"         /0",IF(S20/Y20&gt;5,"  *  ",(S20/Y20-1)))</f>
        <v>-0.09832780108974759</v>
      </c>
    </row>
    <row r="21" spans="1:26" ht="21" customHeight="1" thickBot="1">
      <c r="A21" s="138" t="s">
        <v>56</v>
      </c>
      <c r="B21" s="375"/>
      <c r="C21" s="136">
        <v>2612</v>
      </c>
      <c r="D21" s="132">
        <v>2638</v>
      </c>
      <c r="E21" s="133">
        <v>17</v>
      </c>
      <c r="F21" s="132">
        <v>21</v>
      </c>
      <c r="G21" s="131">
        <f>SUM(C21:F21)</f>
        <v>5288</v>
      </c>
      <c r="H21" s="135">
        <f t="shared" si="1"/>
        <v>0.006746705112338765</v>
      </c>
      <c r="I21" s="134">
        <v>1975</v>
      </c>
      <c r="J21" s="132">
        <v>1894</v>
      </c>
      <c r="K21" s="133">
        <v>332</v>
      </c>
      <c r="L21" s="132">
        <v>241</v>
      </c>
      <c r="M21" s="433">
        <f t="shared" si="2"/>
        <v>4442</v>
      </c>
      <c r="N21" s="137">
        <f>IF(ISERROR(G21/M21-1),"         /0",(G21/M21-1))</f>
        <v>0.19045475011256197</v>
      </c>
      <c r="O21" s="136">
        <v>17709</v>
      </c>
      <c r="P21" s="132">
        <v>15807</v>
      </c>
      <c r="Q21" s="133">
        <v>108</v>
      </c>
      <c r="R21" s="132">
        <v>120</v>
      </c>
      <c r="S21" s="131">
        <f>SUM(O21:R21)</f>
        <v>33744</v>
      </c>
      <c r="T21" s="135">
        <f t="shared" si="5"/>
        <v>0.008186374916271852</v>
      </c>
      <c r="U21" s="134">
        <v>14987</v>
      </c>
      <c r="V21" s="132">
        <v>12710</v>
      </c>
      <c r="W21" s="133">
        <v>656</v>
      </c>
      <c r="X21" s="132">
        <v>461</v>
      </c>
      <c r="Y21" s="131">
        <f>SUM(U21:X21)</f>
        <v>28814</v>
      </c>
      <c r="Z21" s="130">
        <f>IF(ISERROR(S21/Y21-1),"         /0",IF(S21/Y21&gt;5,"  *  ",(S21/Y21-1)))</f>
        <v>0.17109738321649193</v>
      </c>
    </row>
    <row r="22" spans="1:2" ht="15.75" thickTop="1">
      <c r="A22" s="129" t="s">
        <v>43</v>
      </c>
      <c r="B22" s="129"/>
    </row>
    <row r="23" spans="1:2" ht="15">
      <c r="A23" s="129" t="s">
        <v>42</v>
      </c>
      <c r="B23" s="129"/>
    </row>
    <row r="24" spans="1:3" ht="15">
      <c r="A24" s="376" t="s">
        <v>123</v>
      </c>
      <c r="B24" s="377"/>
      <c r="C24" s="377"/>
    </row>
  </sheetData>
  <sheetProtection/>
  <mergeCells count="26">
    <mergeCell ref="U8:V8"/>
    <mergeCell ref="W8:X8"/>
    <mergeCell ref="N7:N9"/>
    <mergeCell ref="O7:S7"/>
    <mergeCell ref="T7:T9"/>
    <mergeCell ref="U7:Y7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</mergeCells>
  <conditionalFormatting sqref="Z22:Z65536 N22:N65536 Z4 N4 N6 Z6">
    <cfRule type="cellIs" priority="9" dxfId="103" operator="lessThan" stopIfTrue="1">
      <formula>0</formula>
    </cfRule>
  </conditionalFormatting>
  <conditionalFormatting sqref="N10:N21 Z10:Z21">
    <cfRule type="cellIs" priority="10" dxfId="103" operator="lessThan" stopIfTrue="1">
      <formula>0</formula>
    </cfRule>
    <cfRule type="cellIs" priority="11" dxfId="105" operator="greaterThanOrEqual" stopIfTrue="1">
      <formula>0</formula>
    </cfRule>
  </conditionalFormatting>
  <conditionalFormatting sqref="N8:N9 Z8:Z9">
    <cfRule type="cellIs" priority="6" dxfId="103" operator="lessThan" stopIfTrue="1">
      <formula>0</formula>
    </cfRule>
  </conditionalFormatting>
  <conditionalFormatting sqref="H8:H9">
    <cfRule type="cellIs" priority="5" dxfId="103" operator="lessThan" stopIfTrue="1">
      <formula>0</formula>
    </cfRule>
  </conditionalFormatting>
  <conditionalFormatting sqref="T8:T9">
    <cfRule type="cellIs" priority="4" dxfId="103" operator="lessThan" stopIfTrue="1">
      <formula>0</formula>
    </cfRule>
  </conditionalFormatting>
  <conditionalFormatting sqref="N7 Z7">
    <cfRule type="cellIs" priority="3" dxfId="103" operator="lessThan" stopIfTrue="1">
      <formula>0</formula>
    </cfRule>
  </conditionalFormatting>
  <conditionalFormatting sqref="H7">
    <cfRule type="cellIs" priority="2" dxfId="103" operator="lessThan" stopIfTrue="1">
      <formula>0</formula>
    </cfRule>
  </conditionalFormatting>
  <conditionalFormatting sqref="T7">
    <cfRule type="cellIs" priority="1" dxfId="103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30"/>
  <sheetViews>
    <sheetView zoomScalePageLayoutView="0" workbookViewId="0" topLeftCell="A1">
      <selection activeCell="A15" sqref="A15"/>
    </sheetView>
  </sheetViews>
  <sheetFormatPr defaultColWidth="11.421875" defaultRowHeight="15"/>
  <cols>
    <col min="1" max="16384" width="11.421875" style="360" customWidth="1"/>
  </cols>
  <sheetData>
    <row r="1" spans="1:8" ht="13.5" thickBot="1">
      <c r="A1" s="359"/>
      <c r="B1" s="359"/>
      <c r="C1" s="359"/>
      <c r="D1" s="359"/>
      <c r="E1" s="359"/>
      <c r="F1" s="359"/>
      <c r="G1" s="359"/>
      <c r="H1" s="359"/>
    </row>
    <row r="2" spans="1:14" ht="31.5" thickBot="1" thickTop="1">
      <c r="A2" s="361" t="s">
        <v>150</v>
      </c>
      <c r="B2" s="362"/>
      <c r="M2" s="506" t="s">
        <v>28</v>
      </c>
      <c r="N2" s="507"/>
    </row>
    <row r="3" spans="1:2" ht="25.5" thickTop="1">
      <c r="A3" s="363" t="s">
        <v>38</v>
      </c>
      <c r="B3" s="364"/>
    </row>
    <row r="9" spans="1:14" ht="26.25">
      <c r="A9" s="380" t="s">
        <v>110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</row>
    <row r="10" spans="1:14" ht="15.75">
      <c r="A10" s="366"/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</row>
    <row r="11" ht="15">
      <c r="A11" s="379" t="s">
        <v>473</v>
      </c>
    </row>
    <row r="12" ht="15">
      <c r="A12" s="379" t="s">
        <v>474</v>
      </c>
    </row>
    <row r="13" ht="15">
      <c r="A13" s="379" t="s">
        <v>133</v>
      </c>
    </row>
    <row r="15" ht="15">
      <c r="A15" s="379" t="s">
        <v>144</v>
      </c>
    </row>
    <row r="16" ht="15">
      <c r="A16" s="379" t="s">
        <v>145</v>
      </c>
    </row>
    <row r="17" ht="15">
      <c r="A17" s="379"/>
    </row>
    <row r="18" ht="15">
      <c r="A18" s="379" t="s">
        <v>146</v>
      </c>
    </row>
    <row r="19" ht="15">
      <c r="A19" s="379"/>
    </row>
    <row r="20" ht="15">
      <c r="A20" s="379"/>
    </row>
    <row r="21" ht="26.25">
      <c r="A21" s="380" t="s">
        <v>132</v>
      </c>
    </row>
    <row r="24" ht="22.5">
      <c r="A24" s="368" t="s">
        <v>111</v>
      </c>
    </row>
    <row r="26" ht="15.75">
      <c r="A26" s="367" t="s">
        <v>112</v>
      </c>
    </row>
    <row r="27" ht="15.75">
      <c r="A27" s="367"/>
    </row>
    <row r="28" ht="22.5">
      <c r="A28" s="368" t="s">
        <v>113</v>
      </c>
    </row>
    <row r="29" ht="15.75">
      <c r="A29" s="367" t="s">
        <v>114</v>
      </c>
    </row>
    <row r="30" ht="15.75">
      <c r="A30" s="367" t="s">
        <v>115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8"/>
  <sheetViews>
    <sheetView showGridLines="0" zoomScale="76" zoomScaleNormal="76" zoomScalePageLayoutView="0" workbookViewId="0" topLeftCell="A1">
      <selection activeCell="O6" sqref="O6:S6"/>
    </sheetView>
  </sheetViews>
  <sheetFormatPr defaultColWidth="8.00390625" defaultRowHeight="15"/>
  <cols>
    <col min="1" max="1" width="23.421875" style="128" customWidth="1"/>
    <col min="2" max="2" width="35.421875" style="128" customWidth="1"/>
    <col min="3" max="3" width="9.8515625" style="128" customWidth="1"/>
    <col min="4" max="4" width="12.421875" style="128" bestFit="1" customWidth="1"/>
    <col min="5" max="5" width="8.57421875" style="128" bestFit="1" customWidth="1"/>
    <col min="6" max="6" width="10.57421875" style="128" bestFit="1" customWidth="1"/>
    <col min="7" max="7" width="9.00390625" style="128" customWidth="1"/>
    <col min="8" max="8" width="10.7109375" style="128" customWidth="1"/>
    <col min="9" max="9" width="9.57421875" style="128" customWidth="1"/>
    <col min="10" max="10" width="11.57421875" style="128" bestFit="1" customWidth="1"/>
    <col min="11" max="11" width="9.00390625" style="128" bestFit="1" customWidth="1"/>
    <col min="12" max="12" width="10.57421875" style="128" bestFit="1" customWidth="1"/>
    <col min="13" max="13" width="11.57421875" style="128" bestFit="1" customWidth="1"/>
    <col min="14" max="14" width="9.421875" style="128" customWidth="1"/>
    <col min="15" max="15" width="9.57421875" style="128" bestFit="1" customWidth="1"/>
    <col min="16" max="16" width="11.140625" style="128" customWidth="1"/>
    <col min="17" max="17" width="9.421875" style="128" customWidth="1"/>
    <col min="18" max="18" width="10.57421875" style="128" bestFit="1" customWidth="1"/>
    <col min="19" max="19" width="9.57421875" style="128" customWidth="1"/>
    <col min="20" max="20" width="10.140625" style="128" customWidth="1"/>
    <col min="21" max="21" width="9.421875" style="128" customWidth="1"/>
    <col min="22" max="22" width="10.421875" style="128" customWidth="1"/>
    <col min="23" max="23" width="9.421875" style="128" customWidth="1"/>
    <col min="24" max="24" width="10.28125" style="128" customWidth="1"/>
    <col min="25" max="25" width="10.7109375" style="128" customWidth="1"/>
    <col min="26" max="26" width="9.8515625" style="128" bestFit="1" customWidth="1"/>
    <col min="27" max="16384" width="8.00390625" style="128" customWidth="1"/>
  </cols>
  <sheetData>
    <row r="1" spans="25:26" ht="18.75" thickBot="1">
      <c r="Y1" s="569" t="s">
        <v>28</v>
      </c>
      <c r="Z1" s="570"/>
    </row>
    <row r="2" ht="5.25" customHeight="1" thickBot="1"/>
    <row r="3" spans="1:26" ht="24" customHeight="1" thickTop="1">
      <c r="A3" s="571" t="s">
        <v>127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3"/>
    </row>
    <row r="4" spans="1:26" ht="21" customHeight="1" thickBot="1">
      <c r="A4" s="585" t="s">
        <v>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7"/>
    </row>
    <row r="5" spans="1:26" s="174" customFormat="1" ht="19.5" customHeight="1" thickBot="1" thickTop="1">
      <c r="A5" s="657" t="s">
        <v>121</v>
      </c>
      <c r="B5" s="657" t="s">
        <v>122</v>
      </c>
      <c r="C5" s="670" t="s">
        <v>36</v>
      </c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2"/>
      <c r="O5" s="673" t="s">
        <v>35</v>
      </c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2"/>
    </row>
    <row r="6" spans="1:26" s="173" customFormat="1" ht="26.25" customHeight="1" thickBot="1">
      <c r="A6" s="658"/>
      <c r="B6" s="658"/>
      <c r="C6" s="663" t="s">
        <v>156</v>
      </c>
      <c r="D6" s="664"/>
      <c r="E6" s="664"/>
      <c r="F6" s="664"/>
      <c r="G6" s="665"/>
      <c r="H6" s="674" t="s">
        <v>34</v>
      </c>
      <c r="I6" s="663" t="s">
        <v>157</v>
      </c>
      <c r="J6" s="664"/>
      <c r="K6" s="664"/>
      <c r="L6" s="664"/>
      <c r="M6" s="665"/>
      <c r="N6" s="674" t="s">
        <v>33</v>
      </c>
      <c r="O6" s="666" t="s">
        <v>158</v>
      </c>
      <c r="P6" s="664"/>
      <c r="Q6" s="664"/>
      <c r="R6" s="664"/>
      <c r="S6" s="665"/>
      <c r="T6" s="674" t="s">
        <v>34</v>
      </c>
      <c r="U6" s="666" t="s">
        <v>159</v>
      </c>
      <c r="V6" s="664"/>
      <c r="W6" s="664"/>
      <c r="X6" s="664"/>
      <c r="Y6" s="665"/>
      <c r="Z6" s="674" t="s">
        <v>33</v>
      </c>
    </row>
    <row r="7" spans="1:26" s="168" customFormat="1" ht="26.25" customHeight="1">
      <c r="A7" s="659"/>
      <c r="B7" s="659"/>
      <c r="C7" s="568" t="s">
        <v>22</v>
      </c>
      <c r="D7" s="584"/>
      <c r="E7" s="563" t="s">
        <v>21</v>
      </c>
      <c r="F7" s="584"/>
      <c r="G7" s="565" t="s">
        <v>17</v>
      </c>
      <c r="H7" s="579"/>
      <c r="I7" s="677" t="s">
        <v>22</v>
      </c>
      <c r="J7" s="584"/>
      <c r="K7" s="563" t="s">
        <v>21</v>
      </c>
      <c r="L7" s="584"/>
      <c r="M7" s="565" t="s">
        <v>17</v>
      </c>
      <c r="N7" s="579"/>
      <c r="O7" s="677" t="s">
        <v>22</v>
      </c>
      <c r="P7" s="584"/>
      <c r="Q7" s="563" t="s">
        <v>21</v>
      </c>
      <c r="R7" s="584"/>
      <c r="S7" s="565" t="s">
        <v>17</v>
      </c>
      <c r="T7" s="579"/>
      <c r="U7" s="677" t="s">
        <v>22</v>
      </c>
      <c r="V7" s="584"/>
      <c r="W7" s="563" t="s">
        <v>21</v>
      </c>
      <c r="X7" s="584"/>
      <c r="Y7" s="565" t="s">
        <v>17</v>
      </c>
      <c r="Z7" s="579"/>
    </row>
    <row r="8" spans="1:26" s="168" customFormat="1" ht="19.5" customHeight="1" thickBot="1">
      <c r="A8" s="660"/>
      <c r="B8" s="660"/>
      <c r="C8" s="171" t="s">
        <v>31</v>
      </c>
      <c r="D8" s="169" t="s">
        <v>30</v>
      </c>
      <c r="E8" s="170" t="s">
        <v>31</v>
      </c>
      <c r="F8" s="378" t="s">
        <v>30</v>
      </c>
      <c r="G8" s="676"/>
      <c r="H8" s="675"/>
      <c r="I8" s="171" t="s">
        <v>31</v>
      </c>
      <c r="J8" s="169" t="s">
        <v>30</v>
      </c>
      <c r="K8" s="170" t="s">
        <v>31</v>
      </c>
      <c r="L8" s="378" t="s">
        <v>30</v>
      </c>
      <c r="M8" s="676"/>
      <c r="N8" s="675"/>
      <c r="O8" s="171" t="s">
        <v>31</v>
      </c>
      <c r="P8" s="169" t="s">
        <v>30</v>
      </c>
      <c r="Q8" s="170" t="s">
        <v>31</v>
      </c>
      <c r="R8" s="378" t="s">
        <v>30</v>
      </c>
      <c r="S8" s="676"/>
      <c r="T8" s="675"/>
      <c r="U8" s="171" t="s">
        <v>31</v>
      </c>
      <c r="V8" s="169" t="s">
        <v>30</v>
      </c>
      <c r="W8" s="170" t="s">
        <v>31</v>
      </c>
      <c r="X8" s="378" t="s">
        <v>30</v>
      </c>
      <c r="Y8" s="676"/>
      <c r="Z8" s="675"/>
    </row>
    <row r="9" spans="1:26" s="157" customFormat="1" ht="18" customHeight="1" thickBot="1" thickTop="1">
      <c r="A9" s="167" t="s">
        <v>24</v>
      </c>
      <c r="B9" s="372"/>
      <c r="C9" s="166">
        <f>SUM(C10:C15)</f>
        <v>24475.492</v>
      </c>
      <c r="D9" s="160">
        <f>SUM(D10:D15)</f>
        <v>15419.992999999999</v>
      </c>
      <c r="E9" s="161">
        <f>SUM(E10:E15)</f>
        <v>2117.2999999999997</v>
      </c>
      <c r="F9" s="160">
        <f>SUM(F10:F15)</f>
        <v>1699.45</v>
      </c>
      <c r="G9" s="159">
        <f aca="true" t="shared" si="0" ref="G9:G15">SUM(C9:F9)</f>
        <v>43712.235</v>
      </c>
      <c r="H9" s="163">
        <f aca="true" t="shared" si="1" ref="H9:H15">G9/$G$9</f>
        <v>1</v>
      </c>
      <c r="I9" s="162">
        <f>SUM(I10:I15)</f>
        <v>23430.658000000003</v>
      </c>
      <c r="J9" s="160">
        <f>SUM(J10:J15)</f>
        <v>16463.130999999998</v>
      </c>
      <c r="K9" s="161">
        <f>SUM(K10:K15)</f>
        <v>2708.9629999999997</v>
      </c>
      <c r="L9" s="160">
        <f>SUM(L10:L15)</f>
        <v>2104.312</v>
      </c>
      <c r="M9" s="159">
        <f aca="true" t="shared" si="2" ref="M9:M15">SUM(I9:L9)</f>
        <v>44707.064000000006</v>
      </c>
      <c r="N9" s="165">
        <f aca="true" t="shared" si="3" ref="N9:N15">IF(ISERROR(G9/M9-1),"         /0",(G9/M9-1))</f>
        <v>-0.022252165787491784</v>
      </c>
      <c r="O9" s="164">
        <f>SUM(O10:O15)</f>
        <v>162914.84499999994</v>
      </c>
      <c r="P9" s="160">
        <f>SUM(P10:P15)</f>
        <v>92667.14600000001</v>
      </c>
      <c r="Q9" s="161">
        <f>SUM(Q10:Q15)</f>
        <v>16592.349999999995</v>
      </c>
      <c r="R9" s="160">
        <f>SUM(R10:R15)</f>
        <v>10517.006</v>
      </c>
      <c r="S9" s="159">
        <f aca="true" t="shared" si="4" ref="S9:S15">SUM(O9:R9)</f>
        <v>282691.34699999995</v>
      </c>
      <c r="T9" s="163">
        <f aca="true" t="shared" si="5" ref="T9:T15">S9/$S$9</f>
        <v>1</v>
      </c>
      <c r="U9" s="162">
        <f>SUM(U10:U15)</f>
        <v>160643.71</v>
      </c>
      <c r="V9" s="160">
        <f>SUM(V10:V15)</f>
        <v>99299.71999999997</v>
      </c>
      <c r="W9" s="161">
        <f>SUM(W10:W15)</f>
        <v>15554.974999999997</v>
      </c>
      <c r="X9" s="160">
        <f>SUM(X10:X15)</f>
        <v>9629.41</v>
      </c>
      <c r="Y9" s="159">
        <f aca="true" t="shared" si="6" ref="Y9:Y15">SUM(U9:X9)</f>
        <v>285127.81499999994</v>
      </c>
      <c r="Z9" s="158">
        <f>IF(ISERROR(S9/Y9-1),"         /0",(S9/Y9-1))</f>
        <v>-0.008545178238748785</v>
      </c>
    </row>
    <row r="10" spans="1:26" ht="21.75" customHeight="1" thickTop="1">
      <c r="A10" s="156" t="s">
        <v>361</v>
      </c>
      <c r="B10" s="373" t="s">
        <v>362</v>
      </c>
      <c r="C10" s="154">
        <v>19957.246</v>
      </c>
      <c r="D10" s="150">
        <v>13402.095</v>
      </c>
      <c r="E10" s="151">
        <v>1722.739</v>
      </c>
      <c r="F10" s="150">
        <v>1495.593</v>
      </c>
      <c r="G10" s="149">
        <f t="shared" si="0"/>
        <v>36577.673</v>
      </c>
      <c r="H10" s="153">
        <f t="shared" si="1"/>
        <v>0.8367834085811444</v>
      </c>
      <c r="I10" s="152">
        <v>18933.773</v>
      </c>
      <c r="J10" s="150">
        <v>14089.948999999995</v>
      </c>
      <c r="K10" s="151">
        <v>1934.06</v>
      </c>
      <c r="L10" s="150">
        <v>1902.492</v>
      </c>
      <c r="M10" s="149">
        <f t="shared" si="2"/>
        <v>36860.27399999999</v>
      </c>
      <c r="N10" s="155">
        <f t="shared" si="3"/>
        <v>-0.007666817669341963</v>
      </c>
      <c r="O10" s="154">
        <v>132659.83099999995</v>
      </c>
      <c r="P10" s="150">
        <v>79758.39000000001</v>
      </c>
      <c r="Q10" s="151">
        <v>13414.531999999996</v>
      </c>
      <c r="R10" s="150">
        <v>9660.698</v>
      </c>
      <c r="S10" s="149">
        <f t="shared" si="4"/>
        <v>235493.45099999997</v>
      </c>
      <c r="T10" s="153">
        <f t="shared" si="5"/>
        <v>0.8330408889381393</v>
      </c>
      <c r="U10" s="152">
        <v>131988.94099999996</v>
      </c>
      <c r="V10" s="150">
        <v>84521.44199999998</v>
      </c>
      <c r="W10" s="151">
        <v>11428.405999999997</v>
      </c>
      <c r="X10" s="150">
        <v>8251.148000000001</v>
      </c>
      <c r="Y10" s="149">
        <f t="shared" si="6"/>
        <v>236189.93699999992</v>
      </c>
      <c r="Z10" s="148">
        <f>IF(ISERROR(S10/Y10-1),"         /0",IF(S10/Y10&gt;5,"  *  ",(S10/Y10-1)))</f>
        <v>-0.0029488385866327516</v>
      </c>
    </row>
    <row r="11" spans="1:26" ht="21.75" customHeight="1">
      <c r="A11" s="156" t="s">
        <v>363</v>
      </c>
      <c r="B11" s="373" t="s">
        <v>364</v>
      </c>
      <c r="C11" s="154">
        <v>4272.6230000000005</v>
      </c>
      <c r="D11" s="150">
        <v>795.5049999999998</v>
      </c>
      <c r="E11" s="151">
        <v>374.41</v>
      </c>
      <c r="F11" s="150">
        <v>200.121</v>
      </c>
      <c r="G11" s="149">
        <f>SUM(C11:F11)</f>
        <v>5642.659000000001</v>
      </c>
      <c r="H11" s="153">
        <f>G11/$G$9</f>
        <v>0.12908649031558328</v>
      </c>
      <c r="I11" s="152">
        <v>4161.002</v>
      </c>
      <c r="J11" s="150">
        <v>928.5689999999998</v>
      </c>
      <c r="K11" s="151">
        <v>753.019</v>
      </c>
      <c r="L11" s="150">
        <v>179.16400000000002</v>
      </c>
      <c r="M11" s="149">
        <f>SUM(I11:L11)</f>
        <v>6021.754</v>
      </c>
      <c r="N11" s="155">
        <f t="shared" si="3"/>
        <v>-0.06295424887831669</v>
      </c>
      <c r="O11" s="154">
        <v>28719.268999999997</v>
      </c>
      <c r="P11" s="150">
        <v>6563.457000000001</v>
      </c>
      <c r="Q11" s="151">
        <v>2968.057</v>
      </c>
      <c r="R11" s="150">
        <v>826.2479999999999</v>
      </c>
      <c r="S11" s="149">
        <f>SUM(O11:R11)</f>
        <v>39077.030999999995</v>
      </c>
      <c r="T11" s="153">
        <f>S11/$S$9</f>
        <v>0.13823214404931894</v>
      </c>
      <c r="U11" s="152">
        <v>26619.570000000003</v>
      </c>
      <c r="V11" s="150">
        <v>6975.341999999998</v>
      </c>
      <c r="W11" s="151">
        <v>3934.053</v>
      </c>
      <c r="X11" s="150">
        <v>1166.1499999999999</v>
      </c>
      <c r="Y11" s="149">
        <f>SUM(U11:X11)</f>
        <v>38695.115000000005</v>
      </c>
      <c r="Z11" s="148">
        <f>IF(ISERROR(S11/Y11-1),"         /0",IF(S11/Y11&gt;5,"  *  ",(S11/Y11-1)))</f>
        <v>0.009869876339687611</v>
      </c>
    </row>
    <row r="12" spans="1:26" ht="21.75" customHeight="1">
      <c r="A12" s="156" t="s">
        <v>365</v>
      </c>
      <c r="B12" s="373" t="s">
        <v>366</v>
      </c>
      <c r="C12" s="154">
        <v>143.703</v>
      </c>
      <c r="D12" s="150">
        <v>665.187</v>
      </c>
      <c r="E12" s="151">
        <v>0</v>
      </c>
      <c r="F12" s="150">
        <v>0.35</v>
      </c>
      <c r="G12" s="149">
        <f>SUM(C12:F12)</f>
        <v>809.24</v>
      </c>
      <c r="H12" s="153">
        <f>G12/$G$9</f>
        <v>0.018512894616347118</v>
      </c>
      <c r="I12" s="152">
        <v>257.86</v>
      </c>
      <c r="J12" s="150">
        <v>694.312</v>
      </c>
      <c r="K12" s="151">
        <v>3.5</v>
      </c>
      <c r="L12" s="150">
        <v>4.004</v>
      </c>
      <c r="M12" s="149">
        <f>SUM(I12:L12)</f>
        <v>959.676</v>
      </c>
      <c r="N12" s="155">
        <f>IF(ISERROR(G12/M12-1),"         /0",(G12/M12-1))</f>
        <v>-0.15675707217852697</v>
      </c>
      <c r="O12" s="154">
        <v>951.747</v>
      </c>
      <c r="P12" s="150">
        <v>3497.575000000001</v>
      </c>
      <c r="Q12" s="151">
        <v>0</v>
      </c>
      <c r="R12" s="150">
        <v>0.35</v>
      </c>
      <c r="S12" s="149">
        <f>SUM(O12:R12)</f>
        <v>4449.672000000001</v>
      </c>
      <c r="T12" s="153">
        <f>S12/$S$9</f>
        <v>0.015740389818157407</v>
      </c>
      <c r="U12" s="152">
        <v>1328.801</v>
      </c>
      <c r="V12" s="150">
        <v>3832.385000000001</v>
      </c>
      <c r="W12" s="151">
        <v>13.801</v>
      </c>
      <c r="X12" s="150">
        <v>54.481</v>
      </c>
      <c r="Y12" s="149">
        <f>SUM(U12:X12)</f>
        <v>5229.468000000002</v>
      </c>
      <c r="Z12" s="148">
        <f>IF(ISERROR(S12/Y12-1),"         /0",IF(S12/Y12&gt;5,"  *  ",(S12/Y12-1)))</f>
        <v>-0.149115741792473</v>
      </c>
    </row>
    <row r="13" spans="1:26" ht="21.75" customHeight="1">
      <c r="A13" s="147" t="s">
        <v>369</v>
      </c>
      <c r="B13" s="374" t="s">
        <v>370</v>
      </c>
      <c r="C13" s="145">
        <v>50.431</v>
      </c>
      <c r="D13" s="141">
        <v>546.659</v>
      </c>
      <c r="E13" s="142">
        <v>0</v>
      </c>
      <c r="F13" s="141">
        <v>0</v>
      </c>
      <c r="G13" s="140">
        <f>SUM(C13:F13)</f>
        <v>597.09</v>
      </c>
      <c r="H13" s="144">
        <f>G13/$G$9</f>
        <v>0.013659562362803001</v>
      </c>
      <c r="I13" s="143">
        <v>53.608</v>
      </c>
      <c r="J13" s="141">
        <v>734.613</v>
      </c>
      <c r="K13" s="142">
        <v>0</v>
      </c>
      <c r="L13" s="141">
        <v>0</v>
      </c>
      <c r="M13" s="140">
        <f>SUM(I13:L13)</f>
        <v>788.221</v>
      </c>
      <c r="N13" s="146">
        <f t="shared" si="3"/>
        <v>-0.24248402415058712</v>
      </c>
      <c r="O13" s="145">
        <v>301.10400000000004</v>
      </c>
      <c r="P13" s="141">
        <v>2749.939</v>
      </c>
      <c r="Q13" s="142">
        <v>0</v>
      </c>
      <c r="R13" s="141">
        <v>0</v>
      </c>
      <c r="S13" s="140">
        <f>SUM(O13:R13)</f>
        <v>3051.0429999999997</v>
      </c>
      <c r="T13" s="144">
        <f>S13/$S$9</f>
        <v>0.010792841848109346</v>
      </c>
      <c r="U13" s="143">
        <v>531.708</v>
      </c>
      <c r="V13" s="141">
        <v>3813.1259999999993</v>
      </c>
      <c r="W13" s="142">
        <v>0.1</v>
      </c>
      <c r="X13" s="141">
        <v>0</v>
      </c>
      <c r="Y13" s="140">
        <f>SUM(U13:X13)</f>
        <v>4344.933999999999</v>
      </c>
      <c r="Z13" s="139">
        <f>IF(ISERROR(S13/Y13-1),"         /0",IF(S13/Y13&gt;5,"  *  ",(S13/Y13-1)))</f>
        <v>-0.29779301595835517</v>
      </c>
    </row>
    <row r="14" spans="1:26" ht="21.75" customHeight="1">
      <c r="A14" s="156" t="s">
        <v>377</v>
      </c>
      <c r="B14" s="373" t="s">
        <v>378</v>
      </c>
      <c r="C14" s="154">
        <v>25.959</v>
      </c>
      <c r="D14" s="150">
        <v>2.357</v>
      </c>
      <c r="E14" s="151">
        <v>0</v>
      </c>
      <c r="F14" s="150">
        <v>0</v>
      </c>
      <c r="G14" s="149">
        <f>SUM(C14:F14)</f>
        <v>28.316</v>
      </c>
      <c r="H14" s="153">
        <f>G14/$G$9</f>
        <v>0.0006477820225847523</v>
      </c>
      <c r="I14" s="152">
        <v>9.931</v>
      </c>
      <c r="J14" s="150">
        <v>3.973</v>
      </c>
      <c r="K14" s="151"/>
      <c r="L14" s="150">
        <v>0</v>
      </c>
      <c r="M14" s="149">
        <f>SUM(I14:L14)</f>
        <v>13.904</v>
      </c>
      <c r="N14" s="155">
        <f t="shared" si="3"/>
        <v>1.036536248561565</v>
      </c>
      <c r="O14" s="154">
        <v>142.394</v>
      </c>
      <c r="P14" s="150">
        <v>17.806</v>
      </c>
      <c r="Q14" s="151">
        <v>0</v>
      </c>
      <c r="R14" s="150">
        <v>0</v>
      </c>
      <c r="S14" s="149">
        <f>SUM(O14:R14)</f>
        <v>160.20000000000002</v>
      </c>
      <c r="T14" s="153">
        <f>S14/$S$9</f>
        <v>0.0005666958033915345</v>
      </c>
      <c r="U14" s="152">
        <v>48.355999999999995</v>
      </c>
      <c r="V14" s="150">
        <v>15.770999999999997</v>
      </c>
      <c r="W14" s="151">
        <v>0</v>
      </c>
      <c r="X14" s="150">
        <v>0</v>
      </c>
      <c r="Y14" s="149">
        <f>SUM(U14:X14)</f>
        <v>64.127</v>
      </c>
      <c r="Z14" s="148">
        <f>IF(ISERROR(S14/Y14-1),"         /0",IF(S14/Y14&gt;5,"  *  ",(S14/Y14-1)))</f>
        <v>1.4981676984733423</v>
      </c>
    </row>
    <row r="15" spans="1:26" ht="21.75" customHeight="1" thickBot="1">
      <c r="A15" s="138" t="s">
        <v>56</v>
      </c>
      <c r="B15" s="375"/>
      <c r="C15" s="136">
        <v>25.53</v>
      </c>
      <c r="D15" s="132">
        <v>8.190000000000001</v>
      </c>
      <c r="E15" s="133">
        <v>20.151</v>
      </c>
      <c r="F15" s="132">
        <v>3.3859999999999997</v>
      </c>
      <c r="G15" s="131">
        <f t="shared" si="0"/>
        <v>57.257</v>
      </c>
      <c r="H15" s="135">
        <f t="shared" si="1"/>
        <v>0.0013098621015374757</v>
      </c>
      <c r="I15" s="134">
        <v>14.484000000000002</v>
      </c>
      <c r="J15" s="132">
        <v>11.715</v>
      </c>
      <c r="K15" s="133">
        <v>18.384</v>
      </c>
      <c r="L15" s="132">
        <v>18.652</v>
      </c>
      <c r="M15" s="131">
        <f t="shared" si="2"/>
        <v>63.235</v>
      </c>
      <c r="N15" s="137">
        <f t="shared" si="3"/>
        <v>-0.09453625365699381</v>
      </c>
      <c r="O15" s="136">
        <v>140.49999999999997</v>
      </c>
      <c r="P15" s="132">
        <v>79.979</v>
      </c>
      <c r="Q15" s="133">
        <v>209.76100000000002</v>
      </c>
      <c r="R15" s="132">
        <v>29.71</v>
      </c>
      <c r="S15" s="131">
        <f t="shared" si="4"/>
        <v>459.95</v>
      </c>
      <c r="T15" s="135">
        <f t="shared" si="5"/>
        <v>0.001627039542883497</v>
      </c>
      <c r="U15" s="134">
        <v>126.334</v>
      </c>
      <c r="V15" s="132">
        <v>141.654</v>
      </c>
      <c r="W15" s="133">
        <v>178.61499999999998</v>
      </c>
      <c r="X15" s="132">
        <v>157.63099999999997</v>
      </c>
      <c r="Y15" s="131">
        <f t="shared" si="6"/>
        <v>604.2339999999999</v>
      </c>
      <c r="Z15" s="130">
        <f>IF(ISERROR(S15/Y15-1),"         /0",IF(S15/Y15&gt;5,"  *  ",(S15/Y15-1)))</f>
        <v>-0.23878828400917518</v>
      </c>
    </row>
    <row r="16" spans="1:2" ht="15.75" thickTop="1">
      <c r="A16" s="129" t="s">
        <v>43</v>
      </c>
      <c r="B16" s="129"/>
    </row>
    <row r="17" spans="1:2" ht="15">
      <c r="A17" s="129" t="s">
        <v>42</v>
      </c>
      <c r="B17" s="129"/>
    </row>
    <row r="18" spans="1:3" ht="15">
      <c r="A18" s="376" t="s">
        <v>125</v>
      </c>
      <c r="B18" s="377"/>
      <c r="C18" s="377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6:Z65536 N16:N65536 Z3 N3">
    <cfRule type="cellIs" priority="12" dxfId="103" operator="lessThan" stopIfTrue="1">
      <formula>0</formula>
    </cfRule>
  </conditionalFormatting>
  <conditionalFormatting sqref="N9:N15 Z9:Z15">
    <cfRule type="cellIs" priority="13" dxfId="103" operator="lessThan" stopIfTrue="1">
      <formula>0</formula>
    </cfRule>
    <cfRule type="cellIs" priority="14" dxfId="105" operator="greaterThanOrEqual" stopIfTrue="1">
      <formula>0</formula>
    </cfRule>
  </conditionalFormatting>
  <conditionalFormatting sqref="N5:N8 Z5:Z8">
    <cfRule type="cellIs" priority="3" dxfId="103" operator="lessThan" stopIfTrue="1">
      <formula>0</formula>
    </cfRule>
  </conditionalFormatting>
  <conditionalFormatting sqref="H6:H8">
    <cfRule type="cellIs" priority="2" dxfId="103" operator="lessThan" stopIfTrue="1">
      <formula>0</formula>
    </cfRule>
  </conditionalFormatting>
  <conditionalFormatting sqref="T6:T8">
    <cfRule type="cellIs" priority="1" dxfId="10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0"/>
  <sheetViews>
    <sheetView showGridLines="0" zoomScale="88" zoomScaleNormal="88" zoomScalePageLayoutView="0" workbookViewId="0" topLeftCell="A4">
      <selection activeCell="E37" sqref="E37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5" t="s">
        <v>28</v>
      </c>
      <c r="O1" s="515"/>
    </row>
    <row r="2" ht="5.25" customHeight="1"/>
    <row r="3" ht="4.5" customHeight="1" thickBot="1"/>
    <row r="4" spans="1:15" ht="13.5" customHeight="1" thickTop="1">
      <c r="A4" s="521" t="s">
        <v>27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3"/>
    </row>
    <row r="5" spans="1:15" ht="12.75" customHeight="1">
      <c r="A5" s="524"/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6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12" t="s">
        <v>26</v>
      </c>
      <c r="D7" s="513"/>
      <c r="E7" s="514"/>
      <c r="F7" s="508" t="s">
        <v>25</v>
      </c>
      <c r="G7" s="509"/>
      <c r="H7" s="509"/>
      <c r="I7" s="509"/>
      <c r="J7" s="509"/>
      <c r="K7" s="509"/>
      <c r="L7" s="509"/>
      <c r="M7" s="509"/>
      <c r="N7" s="509"/>
      <c r="O7" s="516" t="s">
        <v>24</v>
      </c>
    </row>
    <row r="8" spans="1:15" ht="3.75" customHeight="1" thickBot="1">
      <c r="A8" s="82"/>
      <c r="B8" s="81"/>
      <c r="C8" s="80"/>
      <c r="D8" s="79"/>
      <c r="E8" s="78"/>
      <c r="F8" s="510"/>
      <c r="G8" s="511"/>
      <c r="H8" s="511"/>
      <c r="I8" s="511"/>
      <c r="J8" s="511"/>
      <c r="K8" s="511"/>
      <c r="L8" s="511"/>
      <c r="M8" s="511"/>
      <c r="N8" s="511"/>
      <c r="O8" s="517"/>
    </row>
    <row r="9" spans="1:15" ht="21.75" customHeight="1" thickBot="1" thickTop="1">
      <c r="A9" s="531" t="s">
        <v>23</v>
      </c>
      <c r="B9" s="532"/>
      <c r="C9" s="533" t="s">
        <v>22</v>
      </c>
      <c r="D9" s="535" t="s">
        <v>21</v>
      </c>
      <c r="E9" s="519" t="s">
        <v>17</v>
      </c>
      <c r="F9" s="512" t="s">
        <v>22</v>
      </c>
      <c r="G9" s="513"/>
      <c r="H9" s="513"/>
      <c r="I9" s="512" t="s">
        <v>21</v>
      </c>
      <c r="J9" s="513"/>
      <c r="K9" s="514"/>
      <c r="L9" s="92" t="s">
        <v>20</v>
      </c>
      <c r="M9" s="91"/>
      <c r="N9" s="91"/>
      <c r="O9" s="517"/>
    </row>
    <row r="10" spans="1:15" s="71" customFormat="1" ht="18.75" customHeight="1" thickBot="1">
      <c r="A10" s="77"/>
      <c r="B10" s="76"/>
      <c r="C10" s="534"/>
      <c r="D10" s="536"/>
      <c r="E10" s="520"/>
      <c r="F10" s="74" t="s">
        <v>19</v>
      </c>
      <c r="G10" s="73" t="s">
        <v>18</v>
      </c>
      <c r="H10" s="72" t="s">
        <v>17</v>
      </c>
      <c r="I10" s="74" t="s">
        <v>19</v>
      </c>
      <c r="J10" s="73" t="s">
        <v>18</v>
      </c>
      <c r="K10" s="75" t="s">
        <v>17</v>
      </c>
      <c r="L10" s="74" t="s">
        <v>19</v>
      </c>
      <c r="M10" s="404" t="s">
        <v>18</v>
      </c>
      <c r="N10" s="75" t="s">
        <v>17</v>
      </c>
      <c r="O10" s="518"/>
    </row>
    <row r="11" spans="1:15" s="69" customFormat="1" ht="18.75" customHeight="1" thickTop="1">
      <c r="A11" s="527">
        <v>2012</v>
      </c>
      <c r="B11" s="62" t="s">
        <v>7</v>
      </c>
      <c r="C11" s="437">
        <v>1273710</v>
      </c>
      <c r="D11" s="438">
        <v>80856</v>
      </c>
      <c r="E11" s="489">
        <f aca="true" t="shared" si="0" ref="E11:E24">D11+C11</f>
        <v>1354566</v>
      </c>
      <c r="F11" s="437">
        <v>349961</v>
      </c>
      <c r="G11" s="439">
        <v>327280</v>
      </c>
      <c r="H11" s="440">
        <f aca="true" t="shared" si="1" ref="H11:H22">G11+F11</f>
        <v>677241</v>
      </c>
      <c r="I11" s="441">
        <v>2744</v>
      </c>
      <c r="J11" s="442">
        <v>2474</v>
      </c>
      <c r="K11" s="443">
        <f aca="true" t="shared" si="2" ref="K11:K22">J11+I11</f>
        <v>5218</v>
      </c>
      <c r="L11" s="444">
        <f aca="true" t="shared" si="3" ref="L11:L24">I11+F11</f>
        <v>352705</v>
      </c>
      <c r="M11" s="445">
        <f aca="true" t="shared" si="4" ref="M11:M24">J11+G11</f>
        <v>329754</v>
      </c>
      <c r="N11" s="418">
        <f aca="true" t="shared" si="5" ref="N11:N24">K11+H11</f>
        <v>682459</v>
      </c>
      <c r="O11" s="70">
        <f aca="true" t="shared" si="6" ref="O11:O24">N11+E11</f>
        <v>2037025</v>
      </c>
    </row>
    <row r="12" spans="1:15" ht="18.75" customHeight="1">
      <c r="A12" s="528"/>
      <c r="B12" s="62" t="s">
        <v>6</v>
      </c>
      <c r="C12" s="52">
        <v>1131090</v>
      </c>
      <c r="D12" s="61">
        <v>65966</v>
      </c>
      <c r="E12" s="490">
        <f t="shared" si="0"/>
        <v>1197056</v>
      </c>
      <c r="F12" s="52">
        <v>269769</v>
      </c>
      <c r="G12" s="50">
        <v>250481</v>
      </c>
      <c r="H12" s="56">
        <f t="shared" si="1"/>
        <v>520250</v>
      </c>
      <c r="I12" s="59">
        <v>3500</v>
      </c>
      <c r="J12" s="58">
        <v>3118</v>
      </c>
      <c r="K12" s="57">
        <f t="shared" si="2"/>
        <v>6618</v>
      </c>
      <c r="L12" s="369">
        <f t="shared" si="3"/>
        <v>273269</v>
      </c>
      <c r="M12" s="405">
        <f t="shared" si="4"/>
        <v>253599</v>
      </c>
      <c r="N12" s="419">
        <f t="shared" si="5"/>
        <v>526868</v>
      </c>
      <c r="O12" s="55">
        <f t="shared" si="6"/>
        <v>1723924</v>
      </c>
    </row>
    <row r="13" spans="1:15" ht="18.75" customHeight="1">
      <c r="A13" s="528"/>
      <c r="B13" s="62" t="s">
        <v>5</v>
      </c>
      <c r="C13" s="52">
        <v>1204467</v>
      </c>
      <c r="D13" s="61">
        <v>63283</v>
      </c>
      <c r="E13" s="490">
        <f t="shared" si="0"/>
        <v>1267750</v>
      </c>
      <c r="F13" s="52">
        <v>314816</v>
      </c>
      <c r="G13" s="50">
        <v>274855</v>
      </c>
      <c r="H13" s="56">
        <f t="shared" si="1"/>
        <v>589671</v>
      </c>
      <c r="I13" s="369">
        <v>4317</v>
      </c>
      <c r="J13" s="58">
        <v>3049</v>
      </c>
      <c r="K13" s="57">
        <f t="shared" si="2"/>
        <v>7366</v>
      </c>
      <c r="L13" s="369">
        <f t="shared" si="3"/>
        <v>319133</v>
      </c>
      <c r="M13" s="405">
        <f t="shared" si="4"/>
        <v>277904</v>
      </c>
      <c r="N13" s="419">
        <f t="shared" si="5"/>
        <v>597037</v>
      </c>
      <c r="O13" s="55">
        <f t="shared" si="6"/>
        <v>1864787</v>
      </c>
    </row>
    <row r="14" spans="1:15" ht="18.75" customHeight="1">
      <c r="A14" s="528"/>
      <c r="B14" s="62" t="s">
        <v>16</v>
      </c>
      <c r="C14" s="52">
        <v>1105993</v>
      </c>
      <c r="D14" s="61">
        <v>62543</v>
      </c>
      <c r="E14" s="490">
        <f t="shared" si="0"/>
        <v>1168536</v>
      </c>
      <c r="F14" s="52">
        <v>289709</v>
      </c>
      <c r="G14" s="50">
        <v>282325</v>
      </c>
      <c r="H14" s="56">
        <f t="shared" si="1"/>
        <v>572034</v>
      </c>
      <c r="I14" s="59">
        <v>1866</v>
      </c>
      <c r="J14" s="58">
        <v>2401</v>
      </c>
      <c r="K14" s="57">
        <f t="shared" si="2"/>
        <v>4267</v>
      </c>
      <c r="L14" s="369">
        <f t="shared" si="3"/>
        <v>291575</v>
      </c>
      <c r="M14" s="405">
        <f t="shared" si="4"/>
        <v>284726</v>
      </c>
      <c r="N14" s="419">
        <f t="shared" si="5"/>
        <v>576301</v>
      </c>
      <c r="O14" s="55">
        <f t="shared" si="6"/>
        <v>1744837</v>
      </c>
    </row>
    <row r="15" spans="1:15" s="69" customFormat="1" ht="18.75" customHeight="1">
      <c r="A15" s="528"/>
      <c r="B15" s="62" t="s">
        <v>15</v>
      </c>
      <c r="C15" s="52">
        <v>1190981</v>
      </c>
      <c r="D15" s="61">
        <v>59833</v>
      </c>
      <c r="E15" s="490">
        <f t="shared" si="0"/>
        <v>1250814</v>
      </c>
      <c r="F15" s="52">
        <v>289917</v>
      </c>
      <c r="G15" s="50">
        <v>288093</v>
      </c>
      <c r="H15" s="56">
        <f t="shared" si="1"/>
        <v>578010</v>
      </c>
      <c r="I15" s="59">
        <v>881</v>
      </c>
      <c r="J15" s="58">
        <v>576</v>
      </c>
      <c r="K15" s="57">
        <f t="shared" si="2"/>
        <v>1457</v>
      </c>
      <c r="L15" s="369">
        <f t="shared" si="3"/>
        <v>290798</v>
      </c>
      <c r="M15" s="405">
        <f t="shared" si="4"/>
        <v>288669</v>
      </c>
      <c r="N15" s="419">
        <f t="shared" si="5"/>
        <v>579467</v>
      </c>
      <c r="O15" s="55">
        <f t="shared" si="6"/>
        <v>1830281</v>
      </c>
    </row>
    <row r="16" spans="1:15" s="389" customFormat="1" ht="18.75" customHeight="1">
      <c r="A16" s="528"/>
      <c r="B16" s="68" t="s">
        <v>14</v>
      </c>
      <c r="C16" s="52">
        <v>1332428</v>
      </c>
      <c r="D16" s="61">
        <v>77103</v>
      </c>
      <c r="E16" s="490">
        <f t="shared" si="0"/>
        <v>1409531</v>
      </c>
      <c r="F16" s="52">
        <v>350391</v>
      </c>
      <c r="G16" s="50">
        <v>324001</v>
      </c>
      <c r="H16" s="56">
        <f t="shared" si="1"/>
        <v>674392</v>
      </c>
      <c r="I16" s="59">
        <v>3050</v>
      </c>
      <c r="J16" s="58">
        <v>2006</v>
      </c>
      <c r="K16" s="57">
        <f t="shared" si="2"/>
        <v>5056</v>
      </c>
      <c r="L16" s="369">
        <f t="shared" si="3"/>
        <v>353441</v>
      </c>
      <c r="M16" s="405">
        <f t="shared" si="4"/>
        <v>326007</v>
      </c>
      <c r="N16" s="419">
        <f t="shared" si="5"/>
        <v>679448</v>
      </c>
      <c r="O16" s="55">
        <f t="shared" si="6"/>
        <v>2088979</v>
      </c>
    </row>
    <row r="17" spans="1:15" s="392" customFormat="1" ht="18.75" customHeight="1">
      <c r="A17" s="528"/>
      <c r="B17" s="62" t="s">
        <v>13</v>
      </c>
      <c r="C17" s="52">
        <v>1460796</v>
      </c>
      <c r="D17" s="61">
        <v>70856</v>
      </c>
      <c r="E17" s="490">
        <f t="shared" si="0"/>
        <v>1531652</v>
      </c>
      <c r="F17" s="52">
        <v>341994</v>
      </c>
      <c r="G17" s="50">
        <v>390404</v>
      </c>
      <c r="H17" s="56">
        <f t="shared" si="1"/>
        <v>732398</v>
      </c>
      <c r="I17" s="59">
        <v>2822</v>
      </c>
      <c r="J17" s="58">
        <v>3505</v>
      </c>
      <c r="K17" s="57">
        <f t="shared" si="2"/>
        <v>6327</v>
      </c>
      <c r="L17" s="369">
        <f t="shared" si="3"/>
        <v>344816</v>
      </c>
      <c r="M17" s="405">
        <f t="shared" si="4"/>
        <v>393909</v>
      </c>
      <c r="N17" s="419">
        <f t="shared" si="5"/>
        <v>738725</v>
      </c>
      <c r="O17" s="55">
        <f t="shared" si="6"/>
        <v>2270377</v>
      </c>
    </row>
    <row r="18" spans="1:15" s="403" customFormat="1" ht="18.75" customHeight="1">
      <c r="A18" s="528"/>
      <c r="B18" s="62" t="s">
        <v>12</v>
      </c>
      <c r="C18" s="52">
        <v>1482508</v>
      </c>
      <c r="D18" s="61">
        <v>72721</v>
      </c>
      <c r="E18" s="490">
        <f t="shared" si="0"/>
        <v>1555229</v>
      </c>
      <c r="F18" s="52">
        <v>363478</v>
      </c>
      <c r="G18" s="50">
        <v>345237</v>
      </c>
      <c r="H18" s="56">
        <f t="shared" si="1"/>
        <v>708715</v>
      </c>
      <c r="I18" s="59">
        <v>848</v>
      </c>
      <c r="J18" s="58">
        <v>1040</v>
      </c>
      <c r="K18" s="57">
        <f t="shared" si="2"/>
        <v>1888</v>
      </c>
      <c r="L18" s="369">
        <f t="shared" si="3"/>
        <v>364326</v>
      </c>
      <c r="M18" s="405">
        <f t="shared" si="4"/>
        <v>346277</v>
      </c>
      <c r="N18" s="419">
        <f t="shared" si="5"/>
        <v>710603</v>
      </c>
      <c r="O18" s="55">
        <f t="shared" si="6"/>
        <v>2265832</v>
      </c>
    </row>
    <row r="19" spans="1:15" ht="18.75" customHeight="1">
      <c r="A19" s="528"/>
      <c r="B19" s="62" t="s">
        <v>11</v>
      </c>
      <c r="C19" s="52">
        <v>1389091</v>
      </c>
      <c r="D19" s="61">
        <v>66605</v>
      </c>
      <c r="E19" s="490">
        <f t="shared" si="0"/>
        <v>1455696</v>
      </c>
      <c r="F19" s="52">
        <v>325831</v>
      </c>
      <c r="G19" s="50">
        <v>299764</v>
      </c>
      <c r="H19" s="56">
        <f t="shared" si="1"/>
        <v>625595</v>
      </c>
      <c r="I19" s="59">
        <v>1457</v>
      </c>
      <c r="J19" s="58">
        <v>1247</v>
      </c>
      <c r="K19" s="57">
        <f t="shared" si="2"/>
        <v>2704</v>
      </c>
      <c r="L19" s="369">
        <f t="shared" si="3"/>
        <v>327288</v>
      </c>
      <c r="M19" s="405">
        <f t="shared" si="4"/>
        <v>301011</v>
      </c>
      <c r="N19" s="419">
        <f t="shared" si="5"/>
        <v>628299</v>
      </c>
      <c r="O19" s="55">
        <f t="shared" si="6"/>
        <v>2083995</v>
      </c>
    </row>
    <row r="20" spans="1:15" s="412" customFormat="1" ht="18.75" customHeight="1">
      <c r="A20" s="529"/>
      <c r="B20" s="62" t="s">
        <v>10</v>
      </c>
      <c r="C20" s="52">
        <v>1482429</v>
      </c>
      <c r="D20" s="61">
        <v>70718</v>
      </c>
      <c r="E20" s="490">
        <f t="shared" si="0"/>
        <v>1553147</v>
      </c>
      <c r="F20" s="52">
        <v>318043</v>
      </c>
      <c r="G20" s="50">
        <v>330555</v>
      </c>
      <c r="H20" s="56">
        <f t="shared" si="1"/>
        <v>648598</v>
      </c>
      <c r="I20" s="59">
        <v>2939</v>
      </c>
      <c r="J20" s="58">
        <v>3132</v>
      </c>
      <c r="K20" s="57">
        <f t="shared" si="2"/>
        <v>6071</v>
      </c>
      <c r="L20" s="369">
        <f t="shared" si="3"/>
        <v>320982</v>
      </c>
      <c r="M20" s="405">
        <f t="shared" si="4"/>
        <v>333687</v>
      </c>
      <c r="N20" s="419">
        <f t="shared" si="5"/>
        <v>654669</v>
      </c>
      <c r="O20" s="55">
        <f t="shared" si="6"/>
        <v>2207816</v>
      </c>
    </row>
    <row r="21" spans="1:15" s="54" customFormat="1" ht="18.75" customHeight="1">
      <c r="A21" s="528"/>
      <c r="B21" s="62" t="s">
        <v>9</v>
      </c>
      <c r="C21" s="52">
        <v>1495855</v>
      </c>
      <c r="D21" s="61">
        <v>69880</v>
      </c>
      <c r="E21" s="490">
        <f t="shared" si="0"/>
        <v>1565735</v>
      </c>
      <c r="F21" s="52">
        <v>316862</v>
      </c>
      <c r="G21" s="50">
        <v>326911</v>
      </c>
      <c r="H21" s="56">
        <f t="shared" si="1"/>
        <v>643773</v>
      </c>
      <c r="I21" s="59">
        <v>3860</v>
      </c>
      <c r="J21" s="58">
        <v>3638</v>
      </c>
      <c r="K21" s="57">
        <f t="shared" si="2"/>
        <v>7498</v>
      </c>
      <c r="L21" s="369">
        <f t="shared" si="3"/>
        <v>320722</v>
      </c>
      <c r="M21" s="405">
        <f t="shared" si="4"/>
        <v>330549</v>
      </c>
      <c r="N21" s="419">
        <f t="shared" si="5"/>
        <v>651271</v>
      </c>
      <c r="O21" s="55">
        <f t="shared" si="6"/>
        <v>2217006</v>
      </c>
    </row>
    <row r="22" spans="1:15" ht="18.75" customHeight="1" thickBot="1">
      <c r="A22" s="530"/>
      <c r="B22" s="62" t="s">
        <v>8</v>
      </c>
      <c r="C22" s="52">
        <v>1554769</v>
      </c>
      <c r="D22" s="61">
        <v>78912</v>
      </c>
      <c r="E22" s="490">
        <f t="shared" si="0"/>
        <v>1633681</v>
      </c>
      <c r="F22" s="52">
        <v>350928</v>
      </c>
      <c r="G22" s="50">
        <v>395892</v>
      </c>
      <c r="H22" s="56">
        <f t="shared" si="1"/>
        <v>746820</v>
      </c>
      <c r="I22" s="59">
        <v>4247</v>
      </c>
      <c r="J22" s="58">
        <v>3759</v>
      </c>
      <c r="K22" s="57">
        <f t="shared" si="2"/>
        <v>8006</v>
      </c>
      <c r="L22" s="369">
        <f t="shared" si="3"/>
        <v>355175</v>
      </c>
      <c r="M22" s="405">
        <f t="shared" si="4"/>
        <v>399651</v>
      </c>
      <c r="N22" s="419">
        <f t="shared" si="5"/>
        <v>754826</v>
      </c>
      <c r="O22" s="55">
        <f t="shared" si="6"/>
        <v>2388507</v>
      </c>
    </row>
    <row r="23" spans="1:15" ht="3.75" customHeight="1">
      <c r="A23" s="67"/>
      <c r="B23" s="66"/>
      <c r="C23" s="65"/>
      <c r="D23" s="64"/>
      <c r="E23" s="491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06">
        <f t="shared" si="4"/>
        <v>0</v>
      </c>
      <c r="N23" s="420">
        <f t="shared" si="5"/>
        <v>0</v>
      </c>
      <c r="O23" s="36">
        <f t="shared" si="6"/>
        <v>0</v>
      </c>
    </row>
    <row r="24" spans="1:15" ht="19.5" customHeight="1">
      <c r="A24" s="63">
        <v>2013</v>
      </c>
      <c r="B24" s="90" t="s">
        <v>7</v>
      </c>
      <c r="C24" s="52">
        <v>1541080</v>
      </c>
      <c r="D24" s="61">
        <v>74138</v>
      </c>
      <c r="E24" s="490">
        <f t="shared" si="0"/>
        <v>1615218</v>
      </c>
      <c r="F24" s="60">
        <v>385032</v>
      </c>
      <c r="G24" s="50">
        <v>376028</v>
      </c>
      <c r="H24" s="56">
        <f aca="true" t="shared" si="7" ref="H24:H29">G24+F24</f>
        <v>761060</v>
      </c>
      <c r="I24" s="59">
        <v>6241</v>
      </c>
      <c r="J24" s="58">
        <v>6760</v>
      </c>
      <c r="K24" s="57">
        <f aca="true" t="shared" si="8" ref="K24:K29">J24+I24</f>
        <v>13001</v>
      </c>
      <c r="L24" s="369">
        <f t="shared" si="3"/>
        <v>391273</v>
      </c>
      <c r="M24" s="405">
        <f t="shared" si="4"/>
        <v>382788</v>
      </c>
      <c r="N24" s="419">
        <f t="shared" si="5"/>
        <v>774061</v>
      </c>
      <c r="O24" s="55">
        <f t="shared" si="6"/>
        <v>2389279</v>
      </c>
    </row>
    <row r="25" spans="1:15" ht="19.5" customHeight="1">
      <c r="A25" s="63"/>
      <c r="B25" s="90" t="s">
        <v>6</v>
      </c>
      <c r="C25" s="52">
        <v>1332586</v>
      </c>
      <c r="D25" s="61">
        <v>63751</v>
      </c>
      <c r="E25" s="490">
        <f>D25+C25</f>
        <v>1396337</v>
      </c>
      <c r="F25" s="60">
        <v>305853</v>
      </c>
      <c r="G25" s="50">
        <v>289598</v>
      </c>
      <c r="H25" s="56">
        <f t="shared" si="7"/>
        <v>595451</v>
      </c>
      <c r="I25" s="59">
        <v>3120</v>
      </c>
      <c r="J25" s="58">
        <v>3392</v>
      </c>
      <c r="K25" s="57">
        <f t="shared" si="8"/>
        <v>6512</v>
      </c>
      <c r="L25" s="369">
        <f aca="true" t="shared" si="9" ref="L25:N28">I25+F25</f>
        <v>308973</v>
      </c>
      <c r="M25" s="405">
        <f t="shared" si="9"/>
        <v>292990</v>
      </c>
      <c r="N25" s="419">
        <f t="shared" si="9"/>
        <v>601963</v>
      </c>
      <c r="O25" s="55">
        <f>N25+E25</f>
        <v>1998300</v>
      </c>
    </row>
    <row r="26" spans="1:15" ht="19.5" customHeight="1">
      <c r="A26" s="63"/>
      <c r="B26" s="90" t="s">
        <v>5</v>
      </c>
      <c r="C26" s="52">
        <v>1478654</v>
      </c>
      <c r="D26" s="61">
        <v>76425</v>
      </c>
      <c r="E26" s="490">
        <f>D26+C26</f>
        <v>1555079</v>
      </c>
      <c r="F26" s="60">
        <v>354569</v>
      </c>
      <c r="G26" s="50">
        <v>311654</v>
      </c>
      <c r="H26" s="56">
        <f t="shared" si="7"/>
        <v>666223</v>
      </c>
      <c r="I26" s="59">
        <v>4832</v>
      </c>
      <c r="J26" s="58">
        <v>4593</v>
      </c>
      <c r="K26" s="57">
        <f t="shared" si="8"/>
        <v>9425</v>
      </c>
      <c r="L26" s="369">
        <f t="shared" si="9"/>
        <v>359401</v>
      </c>
      <c r="M26" s="405">
        <f t="shared" si="9"/>
        <v>316247</v>
      </c>
      <c r="N26" s="419">
        <f t="shared" si="9"/>
        <v>675648</v>
      </c>
      <c r="O26" s="55">
        <f>N26+E26</f>
        <v>2230727</v>
      </c>
    </row>
    <row r="27" spans="1:15" ht="19.5" customHeight="1">
      <c r="A27" s="63"/>
      <c r="B27" s="90" t="s">
        <v>16</v>
      </c>
      <c r="C27" s="52">
        <v>1466349</v>
      </c>
      <c r="D27" s="61">
        <v>56876</v>
      </c>
      <c r="E27" s="490">
        <f>D27+C27</f>
        <v>1523225</v>
      </c>
      <c r="F27" s="60">
        <v>309791</v>
      </c>
      <c r="G27" s="50">
        <v>306682</v>
      </c>
      <c r="H27" s="56">
        <f t="shared" si="7"/>
        <v>616473</v>
      </c>
      <c r="I27" s="59">
        <v>2443</v>
      </c>
      <c r="J27" s="58">
        <v>2361</v>
      </c>
      <c r="K27" s="57">
        <f t="shared" si="8"/>
        <v>4804</v>
      </c>
      <c r="L27" s="369">
        <f t="shared" si="9"/>
        <v>312234</v>
      </c>
      <c r="M27" s="405">
        <f t="shared" si="9"/>
        <v>309043</v>
      </c>
      <c r="N27" s="419">
        <f t="shared" si="9"/>
        <v>621277</v>
      </c>
      <c r="O27" s="55">
        <f>N27+E27</f>
        <v>2144502</v>
      </c>
    </row>
    <row r="28" spans="1:15" ht="19.5" customHeight="1">
      <c r="A28" s="63"/>
      <c r="B28" s="90" t="s">
        <v>15</v>
      </c>
      <c r="C28" s="52">
        <v>1576038</v>
      </c>
      <c r="D28" s="61">
        <v>65507</v>
      </c>
      <c r="E28" s="490">
        <f>D28+C28</f>
        <v>1641545</v>
      </c>
      <c r="F28" s="60">
        <v>335245</v>
      </c>
      <c r="G28" s="50">
        <v>322191</v>
      </c>
      <c r="H28" s="56">
        <f t="shared" si="7"/>
        <v>657436</v>
      </c>
      <c r="I28" s="59">
        <v>3857</v>
      </c>
      <c r="J28" s="58">
        <v>3939</v>
      </c>
      <c r="K28" s="57">
        <f t="shared" si="8"/>
        <v>7796</v>
      </c>
      <c r="L28" s="369">
        <f t="shared" si="9"/>
        <v>339102</v>
      </c>
      <c r="M28" s="405">
        <f t="shared" si="9"/>
        <v>326130</v>
      </c>
      <c r="N28" s="419">
        <f t="shared" si="9"/>
        <v>665232</v>
      </c>
      <c r="O28" s="55">
        <f>N28+E28</f>
        <v>2306777</v>
      </c>
    </row>
    <row r="29" spans="1:15" ht="19.5" customHeight="1" thickBot="1">
      <c r="A29" s="63"/>
      <c r="B29" s="90" t="s">
        <v>14</v>
      </c>
      <c r="C29" s="52">
        <v>1630018</v>
      </c>
      <c r="D29" s="61">
        <v>62735</v>
      </c>
      <c r="E29" s="490">
        <f>D29+C29</f>
        <v>1692753</v>
      </c>
      <c r="F29" s="60">
        <v>402021</v>
      </c>
      <c r="G29" s="50">
        <v>372544</v>
      </c>
      <c r="H29" s="56">
        <f t="shared" si="7"/>
        <v>774565</v>
      </c>
      <c r="I29" s="59">
        <v>4787</v>
      </c>
      <c r="J29" s="58">
        <v>4438</v>
      </c>
      <c r="K29" s="57">
        <f t="shared" si="8"/>
        <v>9225</v>
      </c>
      <c r="L29" s="369">
        <f>I29+F29</f>
        <v>406808</v>
      </c>
      <c r="M29" s="405">
        <f>J29+G29</f>
        <v>376982</v>
      </c>
      <c r="N29" s="419">
        <f>K29+H29</f>
        <v>783790</v>
      </c>
      <c r="O29" s="55">
        <f>N29+E29</f>
        <v>2476543</v>
      </c>
    </row>
    <row r="30" spans="1:15" ht="18" customHeight="1">
      <c r="A30" s="53" t="s">
        <v>4</v>
      </c>
      <c r="B30" s="41"/>
      <c r="C30" s="40"/>
      <c r="D30" s="39"/>
      <c r="E30" s="492"/>
      <c r="F30" s="40"/>
      <c r="G30" s="39"/>
      <c r="H30" s="38"/>
      <c r="I30" s="40"/>
      <c r="J30" s="39"/>
      <c r="K30" s="38"/>
      <c r="L30" s="89"/>
      <c r="M30" s="406"/>
      <c r="N30" s="420"/>
      <c r="O30" s="36"/>
    </row>
    <row r="31" spans="1:15" ht="18" customHeight="1">
      <c r="A31" s="35" t="s">
        <v>151</v>
      </c>
      <c r="B31" s="48"/>
      <c r="C31" s="52">
        <f>SUM(C11:C16)</f>
        <v>7238669</v>
      </c>
      <c r="D31" s="50">
        <f aca="true" t="shared" si="10" ref="D31:O31">SUM(D11:D16)</f>
        <v>409584</v>
      </c>
      <c r="E31" s="493">
        <f t="shared" si="10"/>
        <v>7648253</v>
      </c>
      <c r="F31" s="52">
        <f t="shared" si="10"/>
        <v>1864563</v>
      </c>
      <c r="G31" s="50">
        <f t="shared" si="10"/>
        <v>1747035</v>
      </c>
      <c r="H31" s="51">
        <f t="shared" si="10"/>
        <v>3611598</v>
      </c>
      <c r="I31" s="52">
        <f t="shared" si="10"/>
        <v>16358</v>
      </c>
      <c r="J31" s="50">
        <f t="shared" si="10"/>
        <v>13624</v>
      </c>
      <c r="K31" s="51">
        <f t="shared" si="10"/>
        <v>29982</v>
      </c>
      <c r="L31" s="52">
        <f t="shared" si="10"/>
        <v>1880921</v>
      </c>
      <c r="M31" s="407">
        <f t="shared" si="10"/>
        <v>1760659</v>
      </c>
      <c r="N31" s="421">
        <f t="shared" si="10"/>
        <v>3641580</v>
      </c>
      <c r="O31" s="49">
        <f t="shared" si="10"/>
        <v>11289833</v>
      </c>
    </row>
    <row r="32" spans="1:15" ht="18" customHeight="1" thickBot="1">
      <c r="A32" s="35" t="s">
        <v>152</v>
      </c>
      <c r="B32" s="48"/>
      <c r="C32" s="47">
        <f>SUM(C24:C29)</f>
        <v>9024725</v>
      </c>
      <c r="D32" s="44">
        <f aca="true" t="shared" si="11" ref="D32:O32">SUM(D24:D29)</f>
        <v>399432</v>
      </c>
      <c r="E32" s="494">
        <f t="shared" si="11"/>
        <v>9424157</v>
      </c>
      <c r="F32" s="46">
        <f t="shared" si="11"/>
        <v>2092511</v>
      </c>
      <c r="G32" s="44">
        <f t="shared" si="11"/>
        <v>1978697</v>
      </c>
      <c r="H32" s="45">
        <f t="shared" si="11"/>
        <v>4071208</v>
      </c>
      <c r="I32" s="46">
        <f t="shared" si="11"/>
        <v>25280</v>
      </c>
      <c r="J32" s="44">
        <f t="shared" si="11"/>
        <v>25483</v>
      </c>
      <c r="K32" s="45">
        <f t="shared" si="11"/>
        <v>50763</v>
      </c>
      <c r="L32" s="46">
        <f t="shared" si="11"/>
        <v>2117791</v>
      </c>
      <c r="M32" s="408">
        <f t="shared" si="11"/>
        <v>2004180</v>
      </c>
      <c r="N32" s="422">
        <f t="shared" si="11"/>
        <v>4121971</v>
      </c>
      <c r="O32" s="43">
        <f t="shared" si="11"/>
        <v>13546128</v>
      </c>
    </row>
    <row r="33" spans="1:15" ht="16.5" customHeight="1">
      <c r="A33" s="42" t="s">
        <v>3</v>
      </c>
      <c r="B33" s="41"/>
      <c r="C33" s="40"/>
      <c r="D33" s="39"/>
      <c r="E33" s="495"/>
      <c r="F33" s="40"/>
      <c r="G33" s="39"/>
      <c r="H33" s="37"/>
      <c r="I33" s="40"/>
      <c r="J33" s="39"/>
      <c r="K33" s="38"/>
      <c r="L33" s="89"/>
      <c r="M33" s="406"/>
      <c r="N33" s="423"/>
      <c r="O33" s="36"/>
    </row>
    <row r="34" spans="1:15" ht="16.5" customHeight="1">
      <c r="A34" s="35" t="s">
        <v>153</v>
      </c>
      <c r="B34" s="34"/>
      <c r="C34" s="446">
        <f>(C29/C16-1)*100</f>
        <v>22.33441506783105</v>
      </c>
      <c r="D34" s="447">
        <f aca="true" t="shared" si="12" ref="D34:O34">(D29/D16-1)*100</f>
        <v>-18.634813171990714</v>
      </c>
      <c r="E34" s="496">
        <f t="shared" si="12"/>
        <v>20.0933501994635</v>
      </c>
      <c r="F34" s="446">
        <f t="shared" si="12"/>
        <v>14.734967507727092</v>
      </c>
      <c r="G34" s="448">
        <f t="shared" si="12"/>
        <v>14.98236116555196</v>
      </c>
      <c r="H34" s="449">
        <f t="shared" si="12"/>
        <v>14.853823888776851</v>
      </c>
      <c r="I34" s="450">
        <f t="shared" si="12"/>
        <v>56.95081967213114</v>
      </c>
      <c r="J34" s="447">
        <f t="shared" si="12"/>
        <v>121.23629112662013</v>
      </c>
      <c r="K34" s="451">
        <f t="shared" si="12"/>
        <v>82.45648734177216</v>
      </c>
      <c r="L34" s="450">
        <f t="shared" si="12"/>
        <v>15.099266921494682</v>
      </c>
      <c r="M34" s="452">
        <f t="shared" si="12"/>
        <v>15.63616732156059</v>
      </c>
      <c r="N34" s="453">
        <f t="shared" si="12"/>
        <v>15.356877936207036</v>
      </c>
      <c r="O34" s="454">
        <f t="shared" si="12"/>
        <v>18.552795408666146</v>
      </c>
    </row>
    <row r="35" spans="1:15" ht="7.5" customHeight="1" thickBot="1">
      <c r="A35" s="33"/>
      <c r="B35" s="32"/>
      <c r="C35" s="31"/>
      <c r="D35" s="30"/>
      <c r="E35" s="497"/>
      <c r="F35" s="29"/>
      <c r="G35" s="27"/>
      <c r="H35" s="26"/>
      <c r="I35" s="29"/>
      <c r="J35" s="27"/>
      <c r="K35" s="28"/>
      <c r="L35" s="29"/>
      <c r="M35" s="409"/>
      <c r="N35" s="424"/>
      <c r="O35" s="25"/>
    </row>
    <row r="36" spans="1:15" ht="16.5" customHeight="1">
      <c r="A36" s="24" t="s">
        <v>2</v>
      </c>
      <c r="B36" s="23"/>
      <c r="C36" s="22"/>
      <c r="D36" s="21"/>
      <c r="E36" s="498"/>
      <c r="F36" s="20"/>
      <c r="G36" s="18"/>
      <c r="H36" s="17"/>
      <c r="I36" s="20"/>
      <c r="J36" s="18"/>
      <c r="K36" s="19"/>
      <c r="L36" s="20"/>
      <c r="M36" s="410"/>
      <c r="N36" s="425"/>
      <c r="O36" s="16"/>
    </row>
    <row r="37" spans="1:15" ht="16.5" customHeight="1" thickBot="1">
      <c r="A37" s="434" t="s">
        <v>154</v>
      </c>
      <c r="B37" s="15"/>
      <c r="C37" s="14">
        <f aca="true" t="shared" si="13" ref="C37:O37">(C32/C31-1)*100</f>
        <v>24.673817797166862</v>
      </c>
      <c r="D37" s="10">
        <f t="shared" si="13"/>
        <v>-2.478612445798667</v>
      </c>
      <c r="E37" s="499">
        <f t="shared" si="13"/>
        <v>23.21973397062047</v>
      </c>
      <c r="F37" s="14">
        <f t="shared" si="13"/>
        <v>12.225277451070315</v>
      </c>
      <c r="G37" s="13">
        <f t="shared" si="13"/>
        <v>13.260295300323111</v>
      </c>
      <c r="H37" s="9">
        <f t="shared" si="13"/>
        <v>12.725945689415052</v>
      </c>
      <c r="I37" s="12">
        <f t="shared" si="13"/>
        <v>54.54212006357746</v>
      </c>
      <c r="J37" s="10">
        <f t="shared" si="13"/>
        <v>87.04492072812684</v>
      </c>
      <c r="K37" s="11">
        <f t="shared" si="13"/>
        <v>69.3115869521713</v>
      </c>
      <c r="L37" s="12">
        <f t="shared" si="13"/>
        <v>12.593298708451872</v>
      </c>
      <c r="M37" s="411">
        <f t="shared" si="13"/>
        <v>13.831241597606358</v>
      </c>
      <c r="N37" s="426">
        <f t="shared" si="13"/>
        <v>13.191828821555474</v>
      </c>
      <c r="O37" s="8">
        <f t="shared" si="13"/>
        <v>19.985193757959042</v>
      </c>
    </row>
    <row r="38" spans="1:14" s="5" customFormat="1" ht="17.25" customHeight="1" thickTop="1">
      <c r="A38" s="88" t="s">
        <v>1</v>
      </c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="5" customFormat="1" ht="13.5" customHeight="1">
      <c r="A39" s="88" t="s">
        <v>0</v>
      </c>
    </row>
    <row r="40" spans="1:1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65520" ht="15">
      <c r="C65520" s="2" t="e">
        <f>((C65516/C65503)-1)*100</f>
        <v>#DIV/0!</v>
      </c>
    </row>
  </sheetData>
  <sheetProtection/>
  <mergeCells count="12">
    <mergeCell ref="A11:A22"/>
    <mergeCell ref="A9:B9"/>
    <mergeCell ref="F9:H9"/>
    <mergeCell ref="C9:C10"/>
    <mergeCell ref="D9:D10"/>
    <mergeCell ref="F7:N8"/>
    <mergeCell ref="I9:K9"/>
    <mergeCell ref="N1:O1"/>
    <mergeCell ref="C7:E7"/>
    <mergeCell ref="O7:O10"/>
    <mergeCell ref="E9:E10"/>
    <mergeCell ref="A4:O5"/>
  </mergeCells>
  <conditionalFormatting sqref="A34:B34 P34:IV34 A37:B37 P37:IV37">
    <cfRule type="cellIs" priority="1" dxfId="103" operator="lessThan" stopIfTrue="1">
      <formula>0</formula>
    </cfRule>
  </conditionalFormatting>
  <conditionalFormatting sqref="C33:O37">
    <cfRule type="cellIs" priority="2" dxfId="104" operator="lessThan" stopIfTrue="1">
      <formula>0</formula>
    </cfRule>
    <cfRule type="cellIs" priority="3" dxfId="10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0"/>
  <sheetViews>
    <sheetView showGridLines="0" zoomScale="88" zoomScaleNormal="88" zoomScalePageLayoutView="0" workbookViewId="0" topLeftCell="A1">
      <selection activeCell="L9" sqref="L9:N37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15" t="s">
        <v>28</v>
      </c>
      <c r="O1" s="515"/>
    </row>
    <row r="2" ht="5.25" customHeight="1"/>
    <row r="3" ht="4.5" customHeight="1" thickBot="1"/>
    <row r="4" spans="1:15" ht="13.5" customHeight="1" thickTop="1">
      <c r="A4" s="521" t="s">
        <v>32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3"/>
    </row>
    <row r="5" spans="1:15" ht="12.75" customHeight="1">
      <c r="A5" s="524"/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6"/>
    </row>
    <row r="6" spans="1:15" ht="5.25" customHeight="1" thickBot="1">
      <c r="A6" s="87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</row>
    <row r="7" spans="1:15" ht="16.5" customHeight="1" thickTop="1">
      <c r="A7" s="84"/>
      <c r="B7" s="83"/>
      <c r="C7" s="512" t="s">
        <v>26</v>
      </c>
      <c r="D7" s="513"/>
      <c r="E7" s="514"/>
      <c r="F7" s="508" t="s">
        <v>25</v>
      </c>
      <c r="G7" s="509"/>
      <c r="H7" s="509"/>
      <c r="I7" s="509"/>
      <c r="J7" s="509"/>
      <c r="K7" s="509"/>
      <c r="L7" s="509"/>
      <c r="M7" s="509"/>
      <c r="N7" s="509"/>
      <c r="O7" s="516" t="s">
        <v>24</v>
      </c>
    </row>
    <row r="8" spans="1:15" ht="3.75" customHeight="1" thickBot="1">
      <c r="A8" s="82"/>
      <c r="B8" s="81"/>
      <c r="C8" s="80"/>
      <c r="D8" s="79"/>
      <c r="E8" s="78"/>
      <c r="F8" s="510"/>
      <c r="G8" s="511"/>
      <c r="H8" s="511"/>
      <c r="I8" s="511"/>
      <c r="J8" s="511"/>
      <c r="K8" s="511"/>
      <c r="L8" s="511"/>
      <c r="M8" s="511"/>
      <c r="N8" s="511"/>
      <c r="O8" s="517"/>
    </row>
    <row r="9" spans="1:15" ht="21.75" customHeight="1" thickBot="1" thickTop="1">
      <c r="A9" s="531" t="s">
        <v>23</v>
      </c>
      <c r="B9" s="532"/>
      <c r="C9" s="533" t="s">
        <v>22</v>
      </c>
      <c r="D9" s="535" t="s">
        <v>21</v>
      </c>
      <c r="E9" s="519" t="s">
        <v>17</v>
      </c>
      <c r="F9" s="512" t="s">
        <v>22</v>
      </c>
      <c r="G9" s="513"/>
      <c r="H9" s="513"/>
      <c r="I9" s="512" t="s">
        <v>21</v>
      </c>
      <c r="J9" s="513"/>
      <c r="K9" s="514"/>
      <c r="L9" s="92" t="s">
        <v>20</v>
      </c>
      <c r="M9" s="91"/>
      <c r="N9" s="91"/>
      <c r="O9" s="517"/>
    </row>
    <row r="10" spans="1:15" s="71" customFormat="1" ht="18.75" customHeight="1" thickBot="1">
      <c r="A10" s="77"/>
      <c r="B10" s="76"/>
      <c r="C10" s="534"/>
      <c r="D10" s="536"/>
      <c r="E10" s="520"/>
      <c r="F10" s="74" t="s">
        <v>19</v>
      </c>
      <c r="G10" s="73" t="s">
        <v>18</v>
      </c>
      <c r="H10" s="72" t="s">
        <v>17</v>
      </c>
      <c r="I10" s="74" t="s">
        <v>19</v>
      </c>
      <c r="J10" s="73" t="s">
        <v>18</v>
      </c>
      <c r="K10" s="75" t="s">
        <v>17</v>
      </c>
      <c r="L10" s="74" t="s">
        <v>19</v>
      </c>
      <c r="M10" s="404" t="s">
        <v>18</v>
      </c>
      <c r="N10" s="75" t="s">
        <v>17</v>
      </c>
      <c r="O10" s="518"/>
    </row>
    <row r="11" spans="1:15" s="69" customFormat="1" ht="18.75" customHeight="1" thickTop="1">
      <c r="A11" s="527">
        <v>2012</v>
      </c>
      <c r="B11" s="62" t="s">
        <v>7</v>
      </c>
      <c r="C11" s="437">
        <v>9210.109999999999</v>
      </c>
      <c r="D11" s="438">
        <v>1039.0659999999993</v>
      </c>
      <c r="E11" s="489">
        <f aca="true" t="shared" si="0" ref="E11:E24">D11+C11</f>
        <v>10249.175999999998</v>
      </c>
      <c r="F11" s="437">
        <v>25396.219</v>
      </c>
      <c r="G11" s="439">
        <v>14189.631999999996</v>
      </c>
      <c r="H11" s="440">
        <f aca="true" t="shared" si="1" ref="H11:H22">G11+F11</f>
        <v>39585.850999999995</v>
      </c>
      <c r="I11" s="441">
        <v>2258.958</v>
      </c>
      <c r="J11" s="442">
        <v>545.3380000000001</v>
      </c>
      <c r="K11" s="443">
        <f aca="true" t="shared" si="2" ref="K11:K22">J11+I11</f>
        <v>2804.2960000000003</v>
      </c>
      <c r="L11" s="444">
        <f aca="true" t="shared" si="3" ref="L11:N26">I11+F11</f>
        <v>27655.177</v>
      </c>
      <c r="M11" s="445">
        <f t="shared" si="3"/>
        <v>14734.969999999996</v>
      </c>
      <c r="N11" s="418">
        <f t="shared" si="3"/>
        <v>42390.147</v>
      </c>
      <c r="O11" s="70">
        <f aca="true" t="shared" si="4" ref="O11:O24">N11+E11</f>
        <v>52639.323</v>
      </c>
    </row>
    <row r="12" spans="1:15" ht="18.75" customHeight="1">
      <c r="A12" s="528"/>
      <c r="B12" s="62" t="s">
        <v>6</v>
      </c>
      <c r="C12" s="52">
        <v>9720.685</v>
      </c>
      <c r="D12" s="61">
        <v>1309.3049999999996</v>
      </c>
      <c r="E12" s="490">
        <f t="shared" si="0"/>
        <v>11029.99</v>
      </c>
      <c r="F12" s="52">
        <v>26289.17</v>
      </c>
      <c r="G12" s="50">
        <v>15899.264000000005</v>
      </c>
      <c r="H12" s="56">
        <f t="shared" si="1"/>
        <v>42188.434</v>
      </c>
      <c r="I12" s="59">
        <v>2191.698</v>
      </c>
      <c r="J12" s="58">
        <v>1736.9070000000002</v>
      </c>
      <c r="K12" s="57">
        <f t="shared" si="2"/>
        <v>3928.605</v>
      </c>
      <c r="L12" s="369">
        <f t="shared" si="3"/>
        <v>28480.868</v>
      </c>
      <c r="M12" s="405">
        <f t="shared" si="3"/>
        <v>17636.171000000006</v>
      </c>
      <c r="N12" s="419">
        <f t="shared" si="3"/>
        <v>46117.039000000004</v>
      </c>
      <c r="O12" s="55">
        <f t="shared" si="4"/>
        <v>57147.029</v>
      </c>
    </row>
    <row r="13" spans="1:15" ht="18.75" customHeight="1">
      <c r="A13" s="528"/>
      <c r="B13" s="62" t="s">
        <v>5</v>
      </c>
      <c r="C13" s="52">
        <v>11697.127000000002</v>
      </c>
      <c r="D13" s="61">
        <v>1510.873999999999</v>
      </c>
      <c r="E13" s="490">
        <f t="shared" si="0"/>
        <v>13208.001</v>
      </c>
      <c r="F13" s="52">
        <v>25006.329999999994</v>
      </c>
      <c r="G13" s="50">
        <v>18303.338000000003</v>
      </c>
      <c r="H13" s="56">
        <f t="shared" si="1"/>
        <v>43309.668</v>
      </c>
      <c r="I13" s="369">
        <v>2734.741</v>
      </c>
      <c r="J13" s="58">
        <v>1962.816</v>
      </c>
      <c r="K13" s="57">
        <f t="shared" si="2"/>
        <v>4697.557</v>
      </c>
      <c r="L13" s="369">
        <f t="shared" si="3"/>
        <v>27741.070999999996</v>
      </c>
      <c r="M13" s="405">
        <f t="shared" si="3"/>
        <v>20266.154000000002</v>
      </c>
      <c r="N13" s="419">
        <f t="shared" si="3"/>
        <v>48007.225</v>
      </c>
      <c r="O13" s="55">
        <f t="shared" si="4"/>
        <v>61215.225999999995</v>
      </c>
    </row>
    <row r="14" spans="1:15" ht="18.75" customHeight="1">
      <c r="A14" s="528"/>
      <c r="B14" s="62" t="s">
        <v>16</v>
      </c>
      <c r="C14" s="52">
        <v>9890.865999999996</v>
      </c>
      <c r="D14" s="61">
        <v>1125.8489999999988</v>
      </c>
      <c r="E14" s="490">
        <f t="shared" si="0"/>
        <v>11016.714999999995</v>
      </c>
      <c r="F14" s="52">
        <v>29797.279</v>
      </c>
      <c r="G14" s="50">
        <v>16720.779</v>
      </c>
      <c r="H14" s="56">
        <f t="shared" si="1"/>
        <v>46518.058</v>
      </c>
      <c r="I14" s="59">
        <v>2954.0289999999995</v>
      </c>
      <c r="J14" s="58">
        <v>1660.3850000000002</v>
      </c>
      <c r="K14" s="57">
        <f t="shared" si="2"/>
        <v>4614.414</v>
      </c>
      <c r="L14" s="369">
        <f t="shared" si="3"/>
        <v>32751.307999999997</v>
      </c>
      <c r="M14" s="405">
        <f t="shared" si="3"/>
        <v>18381.163999999997</v>
      </c>
      <c r="N14" s="419">
        <f t="shared" si="3"/>
        <v>51132.471999999994</v>
      </c>
      <c r="O14" s="55">
        <f t="shared" si="4"/>
        <v>62149.18699999999</v>
      </c>
    </row>
    <row r="15" spans="1:15" s="69" customFormat="1" ht="18.75" customHeight="1">
      <c r="A15" s="528"/>
      <c r="B15" s="62" t="s">
        <v>15</v>
      </c>
      <c r="C15" s="52">
        <v>11143.578999999994</v>
      </c>
      <c r="D15" s="61">
        <v>1192.4209999999964</v>
      </c>
      <c r="E15" s="490">
        <f t="shared" si="0"/>
        <v>12335.99999999999</v>
      </c>
      <c r="F15" s="52">
        <v>30724.053999999986</v>
      </c>
      <c r="G15" s="50">
        <v>17723.575999999997</v>
      </c>
      <c r="H15" s="56">
        <f t="shared" si="1"/>
        <v>48447.62999999998</v>
      </c>
      <c r="I15" s="59">
        <v>2706.5860000000002</v>
      </c>
      <c r="J15" s="58">
        <v>1619.6519999999998</v>
      </c>
      <c r="K15" s="57">
        <f t="shared" si="2"/>
        <v>4326.238</v>
      </c>
      <c r="L15" s="369">
        <f t="shared" si="3"/>
        <v>33430.639999999985</v>
      </c>
      <c r="M15" s="405">
        <f t="shared" si="3"/>
        <v>19343.227999999996</v>
      </c>
      <c r="N15" s="419">
        <f t="shared" si="3"/>
        <v>52773.86799999998</v>
      </c>
      <c r="O15" s="55">
        <f t="shared" si="4"/>
        <v>65109.86799999997</v>
      </c>
    </row>
    <row r="16" spans="1:15" s="389" customFormat="1" ht="18.75" customHeight="1">
      <c r="A16" s="528"/>
      <c r="B16" s="68" t="s">
        <v>14</v>
      </c>
      <c r="C16" s="52">
        <v>10325.54199999999</v>
      </c>
      <c r="D16" s="61">
        <v>1139.5539999999996</v>
      </c>
      <c r="E16" s="490">
        <f t="shared" si="0"/>
        <v>11465.09599999999</v>
      </c>
      <c r="F16" s="52">
        <v>23430.658</v>
      </c>
      <c r="G16" s="50">
        <v>16463.131</v>
      </c>
      <c r="H16" s="56">
        <f t="shared" si="1"/>
        <v>39893.789000000004</v>
      </c>
      <c r="I16" s="59">
        <v>2708.963</v>
      </c>
      <c r="J16" s="58">
        <v>2104.3119999999994</v>
      </c>
      <c r="K16" s="57">
        <f t="shared" si="2"/>
        <v>4813.275</v>
      </c>
      <c r="L16" s="369">
        <f t="shared" si="3"/>
        <v>26139.621</v>
      </c>
      <c r="M16" s="405">
        <f t="shared" si="3"/>
        <v>18567.443</v>
      </c>
      <c r="N16" s="419">
        <f t="shared" si="3"/>
        <v>44707.064000000006</v>
      </c>
      <c r="O16" s="55">
        <f t="shared" si="4"/>
        <v>56172.159999999996</v>
      </c>
    </row>
    <row r="17" spans="1:15" s="392" customFormat="1" ht="18.75" customHeight="1">
      <c r="A17" s="528"/>
      <c r="B17" s="62" t="s">
        <v>13</v>
      </c>
      <c r="C17" s="52">
        <v>10297.995999999996</v>
      </c>
      <c r="D17" s="61">
        <v>1229.7600000000004</v>
      </c>
      <c r="E17" s="490">
        <f t="shared" si="0"/>
        <v>11527.755999999996</v>
      </c>
      <c r="F17" s="52">
        <v>21666.458</v>
      </c>
      <c r="G17" s="50">
        <v>14737.718999999992</v>
      </c>
      <c r="H17" s="56">
        <f t="shared" si="1"/>
        <v>36404.17699999999</v>
      </c>
      <c r="I17" s="59">
        <v>2660.7709999999997</v>
      </c>
      <c r="J17" s="58">
        <v>2416.1269999999995</v>
      </c>
      <c r="K17" s="57">
        <f t="shared" si="2"/>
        <v>5076.897999999999</v>
      </c>
      <c r="L17" s="369">
        <f t="shared" si="3"/>
        <v>24327.229</v>
      </c>
      <c r="M17" s="405">
        <f t="shared" si="3"/>
        <v>17153.84599999999</v>
      </c>
      <c r="N17" s="419">
        <f t="shared" si="3"/>
        <v>41481.07499999999</v>
      </c>
      <c r="O17" s="55">
        <f t="shared" si="4"/>
        <v>53008.830999999984</v>
      </c>
    </row>
    <row r="18" spans="1:15" s="403" customFormat="1" ht="18.75" customHeight="1">
      <c r="A18" s="528"/>
      <c r="B18" s="62" t="s">
        <v>12</v>
      </c>
      <c r="C18" s="52">
        <v>9764.418000000003</v>
      </c>
      <c r="D18" s="61">
        <v>1549.9879999999991</v>
      </c>
      <c r="E18" s="490">
        <f t="shared" si="0"/>
        <v>11314.406000000003</v>
      </c>
      <c r="F18" s="52">
        <v>24852.113000000012</v>
      </c>
      <c r="G18" s="50">
        <v>16805.007</v>
      </c>
      <c r="H18" s="56">
        <f t="shared" si="1"/>
        <v>41657.12000000001</v>
      </c>
      <c r="I18" s="59">
        <v>2429.8960000000006</v>
      </c>
      <c r="J18" s="58">
        <v>2544.995</v>
      </c>
      <c r="K18" s="57">
        <f t="shared" si="2"/>
        <v>4974.8910000000005</v>
      </c>
      <c r="L18" s="369">
        <f t="shared" si="3"/>
        <v>27282.009000000013</v>
      </c>
      <c r="M18" s="405">
        <f t="shared" si="3"/>
        <v>19350.002</v>
      </c>
      <c r="N18" s="419">
        <f t="shared" si="3"/>
        <v>46632.01100000001</v>
      </c>
      <c r="O18" s="55">
        <f t="shared" si="4"/>
        <v>57946.417000000016</v>
      </c>
    </row>
    <row r="19" spans="1:15" ht="18.75" customHeight="1">
      <c r="A19" s="528"/>
      <c r="B19" s="62" t="s">
        <v>11</v>
      </c>
      <c r="C19" s="52">
        <v>9757.755999999996</v>
      </c>
      <c r="D19" s="61">
        <v>1184.679999999998</v>
      </c>
      <c r="E19" s="490">
        <f t="shared" si="0"/>
        <v>10942.435999999994</v>
      </c>
      <c r="F19" s="52">
        <v>24181.38299999999</v>
      </c>
      <c r="G19" s="50">
        <v>19256.211000000007</v>
      </c>
      <c r="H19" s="56">
        <f t="shared" si="1"/>
        <v>43437.594</v>
      </c>
      <c r="I19" s="59">
        <v>3007.2930000000006</v>
      </c>
      <c r="J19" s="58">
        <v>1811.1480000000001</v>
      </c>
      <c r="K19" s="57">
        <f t="shared" si="2"/>
        <v>4818.441000000001</v>
      </c>
      <c r="L19" s="369">
        <f t="shared" si="3"/>
        <v>27188.675999999992</v>
      </c>
      <c r="M19" s="405">
        <f t="shared" si="3"/>
        <v>21067.359000000008</v>
      </c>
      <c r="N19" s="419">
        <f t="shared" si="3"/>
        <v>48256.034999999996</v>
      </c>
      <c r="O19" s="55">
        <f t="shared" si="4"/>
        <v>59198.47099999999</v>
      </c>
    </row>
    <row r="20" spans="1:15" s="412" customFormat="1" ht="18.75" customHeight="1">
      <c r="A20" s="529"/>
      <c r="B20" s="62" t="s">
        <v>10</v>
      </c>
      <c r="C20" s="52">
        <v>11058.368999999992</v>
      </c>
      <c r="D20" s="61">
        <v>1354.8229999999976</v>
      </c>
      <c r="E20" s="490">
        <f t="shared" si="0"/>
        <v>12413.191999999988</v>
      </c>
      <c r="F20" s="52">
        <v>26151.77500000001</v>
      </c>
      <c r="G20" s="50">
        <v>17573.39499999999</v>
      </c>
      <c r="H20" s="56">
        <f t="shared" si="1"/>
        <v>43725.17</v>
      </c>
      <c r="I20" s="59">
        <v>2969.441000000001</v>
      </c>
      <c r="J20" s="58">
        <v>2118.2890000000007</v>
      </c>
      <c r="K20" s="57">
        <f t="shared" si="2"/>
        <v>5087.730000000001</v>
      </c>
      <c r="L20" s="369">
        <f t="shared" si="3"/>
        <v>29121.21600000001</v>
      </c>
      <c r="M20" s="405">
        <f t="shared" si="3"/>
        <v>19691.68399999999</v>
      </c>
      <c r="N20" s="419">
        <f t="shared" si="3"/>
        <v>48812.9</v>
      </c>
      <c r="O20" s="55">
        <f t="shared" si="4"/>
        <v>61226.09199999999</v>
      </c>
    </row>
    <row r="21" spans="1:15" s="54" customFormat="1" ht="18.75" customHeight="1">
      <c r="A21" s="528"/>
      <c r="B21" s="62" t="s">
        <v>9</v>
      </c>
      <c r="C21" s="52">
        <v>11508.782999999994</v>
      </c>
      <c r="D21" s="61">
        <v>1266.3759999999988</v>
      </c>
      <c r="E21" s="490">
        <f t="shared" si="0"/>
        <v>12775.158999999992</v>
      </c>
      <c r="F21" s="52">
        <v>26033.40700000001</v>
      </c>
      <c r="G21" s="50">
        <v>20599.597</v>
      </c>
      <c r="H21" s="56">
        <f t="shared" si="1"/>
        <v>46633.004000000015</v>
      </c>
      <c r="I21" s="59">
        <v>1906.1180000000002</v>
      </c>
      <c r="J21" s="58">
        <v>1549.651</v>
      </c>
      <c r="K21" s="57">
        <f t="shared" si="2"/>
        <v>3455.7690000000002</v>
      </c>
      <c r="L21" s="369">
        <f t="shared" si="3"/>
        <v>27939.52500000001</v>
      </c>
      <c r="M21" s="405">
        <f t="shared" si="3"/>
        <v>22149.248000000003</v>
      </c>
      <c r="N21" s="419">
        <f t="shared" si="3"/>
        <v>50088.773000000016</v>
      </c>
      <c r="O21" s="55">
        <f t="shared" si="4"/>
        <v>62863.93200000001</v>
      </c>
    </row>
    <row r="22" spans="1:15" ht="18.75" customHeight="1" thickBot="1">
      <c r="A22" s="530"/>
      <c r="B22" s="62" t="s">
        <v>8</v>
      </c>
      <c r="C22" s="52">
        <v>12160.971999999998</v>
      </c>
      <c r="D22" s="61">
        <v>1509.9099999999978</v>
      </c>
      <c r="E22" s="490">
        <f t="shared" si="0"/>
        <v>13670.881999999996</v>
      </c>
      <c r="F22" s="52">
        <v>26428.444000000003</v>
      </c>
      <c r="G22" s="50">
        <v>20319.513000000006</v>
      </c>
      <c r="H22" s="56">
        <f t="shared" si="1"/>
        <v>46747.95700000001</v>
      </c>
      <c r="I22" s="59">
        <v>2167.152</v>
      </c>
      <c r="J22" s="58">
        <v>1745.642</v>
      </c>
      <c r="K22" s="57">
        <f t="shared" si="2"/>
        <v>3912.794</v>
      </c>
      <c r="L22" s="369">
        <f t="shared" si="3"/>
        <v>28595.596000000005</v>
      </c>
      <c r="M22" s="405">
        <f t="shared" si="3"/>
        <v>22065.155000000006</v>
      </c>
      <c r="N22" s="419">
        <f t="shared" si="3"/>
        <v>50660.75100000001</v>
      </c>
      <c r="O22" s="55">
        <f t="shared" si="4"/>
        <v>64331.63300000001</v>
      </c>
    </row>
    <row r="23" spans="1:15" ht="3.75" customHeight="1">
      <c r="A23" s="67"/>
      <c r="B23" s="66"/>
      <c r="C23" s="65"/>
      <c r="D23" s="64"/>
      <c r="E23" s="491">
        <f t="shared" si="0"/>
        <v>0</v>
      </c>
      <c r="F23" s="40"/>
      <c r="G23" s="39"/>
      <c r="H23" s="37"/>
      <c r="I23" s="40"/>
      <c r="J23" s="39"/>
      <c r="K23" s="38"/>
      <c r="L23" s="89">
        <f t="shared" si="3"/>
        <v>0</v>
      </c>
      <c r="M23" s="406">
        <f t="shared" si="3"/>
        <v>0</v>
      </c>
      <c r="N23" s="420">
        <f t="shared" si="3"/>
        <v>0</v>
      </c>
      <c r="O23" s="36">
        <f t="shared" si="4"/>
        <v>0</v>
      </c>
    </row>
    <row r="24" spans="1:15" ht="19.5" customHeight="1">
      <c r="A24" s="63">
        <v>2013</v>
      </c>
      <c r="B24" s="90" t="s">
        <v>7</v>
      </c>
      <c r="C24" s="52">
        <v>9804.539</v>
      </c>
      <c r="D24" s="61">
        <v>1151.3699999999992</v>
      </c>
      <c r="E24" s="490">
        <f t="shared" si="0"/>
        <v>10955.909</v>
      </c>
      <c r="F24" s="60">
        <v>27487.991</v>
      </c>
      <c r="G24" s="50">
        <v>15208.326999999997</v>
      </c>
      <c r="H24" s="56">
        <f>G24+F24</f>
        <v>42696.318</v>
      </c>
      <c r="I24" s="59">
        <v>3909.5429999999997</v>
      </c>
      <c r="J24" s="58">
        <v>1861.331</v>
      </c>
      <c r="K24" s="57">
        <f>J24+I24</f>
        <v>5770.874</v>
      </c>
      <c r="L24" s="369">
        <f t="shared" si="3"/>
        <v>31397.534</v>
      </c>
      <c r="M24" s="405">
        <f t="shared" si="3"/>
        <v>17069.657999999996</v>
      </c>
      <c r="N24" s="419">
        <f t="shared" si="3"/>
        <v>48467.191999999995</v>
      </c>
      <c r="O24" s="55">
        <f t="shared" si="4"/>
        <v>59423.100999999995</v>
      </c>
    </row>
    <row r="25" spans="1:15" ht="19.5" customHeight="1">
      <c r="A25" s="63"/>
      <c r="B25" s="90" t="s">
        <v>6</v>
      </c>
      <c r="C25" s="52">
        <v>9939.675999999998</v>
      </c>
      <c r="D25" s="61">
        <v>1286.9309999999982</v>
      </c>
      <c r="E25" s="490">
        <f>D25+C25</f>
        <v>11226.606999999996</v>
      </c>
      <c r="F25" s="60">
        <v>27857.914</v>
      </c>
      <c r="G25" s="50">
        <v>15050.063999999997</v>
      </c>
      <c r="H25" s="56">
        <f>G25+F25</f>
        <v>42907.977999999996</v>
      </c>
      <c r="I25" s="59">
        <v>3371.753</v>
      </c>
      <c r="J25" s="58">
        <v>2178.4819999999995</v>
      </c>
      <c r="K25" s="57">
        <f>J25+I25</f>
        <v>5550.235</v>
      </c>
      <c r="L25" s="369">
        <f t="shared" si="3"/>
        <v>31229.667</v>
      </c>
      <c r="M25" s="405">
        <f t="shared" si="3"/>
        <v>17228.545999999995</v>
      </c>
      <c r="N25" s="419">
        <f t="shared" si="3"/>
        <v>48458.212999999996</v>
      </c>
      <c r="O25" s="55">
        <f>N25+E25</f>
        <v>59684.81999999999</v>
      </c>
    </row>
    <row r="26" spans="1:15" ht="19.5" customHeight="1">
      <c r="A26" s="63"/>
      <c r="B26" s="90" t="s">
        <v>5</v>
      </c>
      <c r="C26" s="52">
        <v>10024.576999999981</v>
      </c>
      <c r="D26" s="61">
        <v>1071.9219999999996</v>
      </c>
      <c r="E26" s="490">
        <f>D26+C26</f>
        <v>11096.498999999982</v>
      </c>
      <c r="F26" s="60">
        <v>24785.476000000002</v>
      </c>
      <c r="G26" s="50">
        <v>15882.218</v>
      </c>
      <c r="H26" s="56">
        <f>G26+F26</f>
        <v>40667.694</v>
      </c>
      <c r="I26" s="59">
        <v>3305.784</v>
      </c>
      <c r="J26" s="58">
        <v>2031.0500000000002</v>
      </c>
      <c r="K26" s="57">
        <f>J26+I26</f>
        <v>5336.834000000001</v>
      </c>
      <c r="L26" s="369">
        <f t="shared" si="3"/>
        <v>28091.260000000002</v>
      </c>
      <c r="M26" s="405">
        <f t="shared" si="3"/>
        <v>17913.268</v>
      </c>
      <c r="N26" s="419">
        <f t="shared" si="3"/>
        <v>46004.528000000006</v>
      </c>
      <c r="O26" s="55">
        <f>N26+E26</f>
        <v>57101.02699999999</v>
      </c>
    </row>
    <row r="27" spans="1:15" ht="19.5" customHeight="1">
      <c r="A27" s="63"/>
      <c r="B27" s="90" t="s">
        <v>16</v>
      </c>
      <c r="C27" s="52">
        <v>10151.062999999995</v>
      </c>
      <c r="D27" s="61">
        <v>1173.3009999999992</v>
      </c>
      <c r="E27" s="490">
        <f>D27+C27</f>
        <v>11324.363999999994</v>
      </c>
      <c r="F27" s="60">
        <v>30237.053999999996</v>
      </c>
      <c r="G27" s="50">
        <v>15926.276000000002</v>
      </c>
      <c r="H27" s="56">
        <f>G27+F27</f>
        <v>46163.33</v>
      </c>
      <c r="I27" s="59">
        <v>1382.69</v>
      </c>
      <c r="J27" s="58">
        <v>1148.501</v>
      </c>
      <c r="K27" s="57">
        <f>J27+I27</f>
        <v>2531.191</v>
      </c>
      <c r="L27" s="369">
        <f aca="true" t="shared" si="5" ref="L27:N28">I27+F27</f>
        <v>31619.743999999995</v>
      </c>
      <c r="M27" s="405">
        <f t="shared" si="5"/>
        <v>17074.777000000002</v>
      </c>
      <c r="N27" s="419">
        <f t="shared" si="5"/>
        <v>48694.521</v>
      </c>
      <c r="O27" s="55">
        <f>N27+E27</f>
        <v>60018.884999999995</v>
      </c>
    </row>
    <row r="28" spans="1:15" ht="19.5" customHeight="1">
      <c r="A28" s="63"/>
      <c r="B28" s="90" t="s">
        <v>15</v>
      </c>
      <c r="C28" s="52">
        <v>11758.83799999999</v>
      </c>
      <c r="D28" s="61">
        <v>1470.690999999999</v>
      </c>
      <c r="E28" s="490">
        <f>D28+C28</f>
        <v>13229.52899999999</v>
      </c>
      <c r="F28" s="60">
        <v>28070.91800000001</v>
      </c>
      <c r="G28" s="50">
        <v>15180.267999999996</v>
      </c>
      <c r="H28" s="56">
        <f>G28+F28</f>
        <v>43251.186</v>
      </c>
      <c r="I28" s="59">
        <v>2505.2799999999997</v>
      </c>
      <c r="J28" s="58">
        <v>1598.1919999999998</v>
      </c>
      <c r="K28" s="57">
        <f>J28+I28</f>
        <v>4103.472</v>
      </c>
      <c r="L28" s="369">
        <f t="shared" si="5"/>
        <v>30576.198000000008</v>
      </c>
      <c r="M28" s="405">
        <f t="shared" si="5"/>
        <v>16778.459999999995</v>
      </c>
      <c r="N28" s="419">
        <f t="shared" si="5"/>
        <v>47354.658</v>
      </c>
      <c r="O28" s="55">
        <f>N28+E28</f>
        <v>60584.18699999999</v>
      </c>
    </row>
    <row r="29" spans="1:15" ht="19.5" customHeight="1" thickBot="1">
      <c r="A29" s="63"/>
      <c r="B29" s="90" t="s">
        <v>14</v>
      </c>
      <c r="C29" s="52">
        <v>11191.070000000005</v>
      </c>
      <c r="D29" s="61">
        <v>1414.6449999999975</v>
      </c>
      <c r="E29" s="490">
        <f>D29+C29</f>
        <v>12605.715000000002</v>
      </c>
      <c r="F29" s="60">
        <v>24475.492000000002</v>
      </c>
      <c r="G29" s="50">
        <v>15419.992999999997</v>
      </c>
      <c r="H29" s="56">
        <f>G29+F29</f>
        <v>39895.485</v>
      </c>
      <c r="I29" s="59">
        <v>2117.2999999999997</v>
      </c>
      <c r="J29" s="58">
        <v>1699.45</v>
      </c>
      <c r="K29" s="57">
        <f>J29+I29</f>
        <v>3816.75</v>
      </c>
      <c r="L29" s="369">
        <f>I29+F29</f>
        <v>26592.792</v>
      </c>
      <c r="M29" s="405">
        <f>J29+G29</f>
        <v>17119.442999999996</v>
      </c>
      <c r="N29" s="419">
        <f>K29+H29</f>
        <v>43712.235</v>
      </c>
      <c r="O29" s="55">
        <f>N29+E29</f>
        <v>56317.950000000004</v>
      </c>
    </row>
    <row r="30" spans="1:15" ht="18" customHeight="1">
      <c r="A30" s="53" t="s">
        <v>4</v>
      </c>
      <c r="B30" s="41"/>
      <c r="C30" s="40"/>
      <c r="D30" s="39"/>
      <c r="E30" s="492"/>
      <c r="F30" s="40"/>
      <c r="G30" s="39"/>
      <c r="H30" s="38"/>
      <c r="I30" s="40"/>
      <c r="J30" s="39"/>
      <c r="K30" s="38"/>
      <c r="L30" s="89"/>
      <c r="M30" s="406"/>
      <c r="N30" s="420"/>
      <c r="O30" s="36"/>
    </row>
    <row r="31" spans="1:15" ht="18" customHeight="1">
      <c r="A31" s="35" t="s">
        <v>151</v>
      </c>
      <c r="B31" s="48"/>
      <c r="C31" s="52">
        <f>SUM(C11:C16)</f>
        <v>61987.90899999997</v>
      </c>
      <c r="D31" s="50">
        <f aca="true" t="shared" si="6" ref="D31:O31">SUM(D11:D16)</f>
        <v>7317.068999999994</v>
      </c>
      <c r="E31" s="493">
        <f t="shared" si="6"/>
        <v>69304.97799999997</v>
      </c>
      <c r="F31" s="52">
        <f t="shared" si="6"/>
        <v>160643.70999999996</v>
      </c>
      <c r="G31" s="50">
        <f t="shared" si="6"/>
        <v>99299.72</v>
      </c>
      <c r="H31" s="51">
        <f t="shared" si="6"/>
        <v>259943.43</v>
      </c>
      <c r="I31" s="52">
        <f t="shared" si="6"/>
        <v>15554.974999999999</v>
      </c>
      <c r="J31" s="50">
        <f t="shared" si="6"/>
        <v>9629.41</v>
      </c>
      <c r="K31" s="51">
        <f t="shared" si="6"/>
        <v>25184.385000000002</v>
      </c>
      <c r="L31" s="52">
        <f t="shared" si="6"/>
        <v>176198.685</v>
      </c>
      <c r="M31" s="407">
        <f t="shared" si="6"/>
        <v>108929.13</v>
      </c>
      <c r="N31" s="421">
        <f t="shared" si="6"/>
        <v>285127.81499999994</v>
      </c>
      <c r="O31" s="49">
        <f t="shared" si="6"/>
        <v>354432.7929999999</v>
      </c>
    </row>
    <row r="32" spans="1:15" ht="18" customHeight="1" thickBot="1">
      <c r="A32" s="35" t="s">
        <v>152</v>
      </c>
      <c r="B32" s="48"/>
      <c r="C32" s="47">
        <f>SUM(C24:C29)</f>
        <v>62869.76299999997</v>
      </c>
      <c r="D32" s="44">
        <f aca="true" t="shared" si="7" ref="D32:O32">SUM(D24:D29)</f>
        <v>7568.859999999993</v>
      </c>
      <c r="E32" s="494">
        <f t="shared" si="7"/>
        <v>70438.62299999996</v>
      </c>
      <c r="F32" s="46">
        <f t="shared" si="7"/>
        <v>162914.845</v>
      </c>
      <c r="G32" s="44">
        <f t="shared" si="7"/>
        <v>92667.146</v>
      </c>
      <c r="H32" s="45">
        <f t="shared" si="7"/>
        <v>255581.99099999998</v>
      </c>
      <c r="I32" s="46">
        <f t="shared" si="7"/>
        <v>16592.35</v>
      </c>
      <c r="J32" s="44">
        <f t="shared" si="7"/>
        <v>10517.006</v>
      </c>
      <c r="K32" s="45">
        <f t="shared" si="7"/>
        <v>27109.356</v>
      </c>
      <c r="L32" s="46">
        <f t="shared" si="7"/>
        <v>179507.195</v>
      </c>
      <c r="M32" s="408">
        <f t="shared" si="7"/>
        <v>103184.15199999999</v>
      </c>
      <c r="N32" s="422">
        <f t="shared" si="7"/>
        <v>282691.347</v>
      </c>
      <c r="O32" s="43">
        <f t="shared" si="7"/>
        <v>353129.97</v>
      </c>
    </row>
    <row r="33" spans="1:15" ht="16.5" customHeight="1">
      <c r="A33" s="42" t="s">
        <v>3</v>
      </c>
      <c r="B33" s="41"/>
      <c r="C33" s="40"/>
      <c r="D33" s="39"/>
      <c r="E33" s="495"/>
      <c r="F33" s="40"/>
      <c r="G33" s="39"/>
      <c r="H33" s="37"/>
      <c r="I33" s="40"/>
      <c r="J33" s="39"/>
      <c r="K33" s="38"/>
      <c r="L33" s="89"/>
      <c r="M33" s="406"/>
      <c r="N33" s="423"/>
      <c r="O33" s="36"/>
    </row>
    <row r="34" spans="1:15" ht="16.5" customHeight="1">
      <c r="A34" s="35" t="s">
        <v>153</v>
      </c>
      <c r="B34" s="34"/>
      <c r="C34" s="446">
        <f>(C29/C16-1)*100</f>
        <v>8.38239774725642</v>
      </c>
      <c r="D34" s="447">
        <f aca="true" t="shared" si="8" ref="D34:O34">(D29/D16-1)*100</f>
        <v>24.140233810771395</v>
      </c>
      <c r="E34" s="496">
        <f t="shared" si="8"/>
        <v>9.948621450705808</v>
      </c>
      <c r="F34" s="446">
        <f t="shared" si="8"/>
        <v>4.4592601710118585</v>
      </c>
      <c r="G34" s="448">
        <f t="shared" si="8"/>
        <v>-6.336206642588249</v>
      </c>
      <c r="H34" s="449">
        <f t="shared" si="8"/>
        <v>0.004251288339629511</v>
      </c>
      <c r="I34" s="450">
        <f t="shared" si="8"/>
        <v>-21.840940610853686</v>
      </c>
      <c r="J34" s="447">
        <f t="shared" si="8"/>
        <v>-19.239637468208116</v>
      </c>
      <c r="K34" s="451">
        <f t="shared" si="8"/>
        <v>-20.70367888807516</v>
      </c>
      <c r="L34" s="450">
        <f t="shared" si="8"/>
        <v>1.733655587431815</v>
      </c>
      <c r="M34" s="452">
        <f t="shared" si="8"/>
        <v>-7.798596715767503</v>
      </c>
      <c r="N34" s="453">
        <f t="shared" si="8"/>
        <v>-2.2252165787491784</v>
      </c>
      <c r="O34" s="454">
        <f t="shared" si="8"/>
        <v>0.25954138135333427</v>
      </c>
    </row>
    <row r="35" spans="1:15" ht="7.5" customHeight="1" thickBot="1">
      <c r="A35" s="33"/>
      <c r="B35" s="32"/>
      <c r="C35" s="31"/>
      <c r="D35" s="30"/>
      <c r="E35" s="497"/>
      <c r="F35" s="29"/>
      <c r="G35" s="27"/>
      <c r="H35" s="26"/>
      <c r="I35" s="29"/>
      <c r="J35" s="27"/>
      <c r="K35" s="28"/>
      <c r="L35" s="29"/>
      <c r="M35" s="409"/>
      <c r="N35" s="424"/>
      <c r="O35" s="25"/>
    </row>
    <row r="36" spans="1:15" ht="16.5" customHeight="1">
      <c r="A36" s="24" t="s">
        <v>2</v>
      </c>
      <c r="B36" s="23"/>
      <c r="C36" s="22"/>
      <c r="D36" s="21"/>
      <c r="E36" s="498"/>
      <c r="F36" s="20"/>
      <c r="G36" s="18"/>
      <c r="H36" s="17"/>
      <c r="I36" s="20"/>
      <c r="J36" s="18"/>
      <c r="K36" s="19"/>
      <c r="L36" s="20"/>
      <c r="M36" s="410"/>
      <c r="N36" s="425"/>
      <c r="O36" s="16"/>
    </row>
    <row r="37" spans="1:15" ht="16.5" customHeight="1" thickBot="1">
      <c r="A37" s="434" t="s">
        <v>154</v>
      </c>
      <c r="B37" s="15"/>
      <c r="C37" s="14">
        <f aca="true" t="shared" si="9" ref="C37:O37">(C32/C31-1)*100</f>
        <v>1.422622595642009</v>
      </c>
      <c r="D37" s="10">
        <f t="shared" si="9"/>
        <v>3.4411456281196573</v>
      </c>
      <c r="E37" s="499">
        <f t="shared" si="9"/>
        <v>1.6357338718150816</v>
      </c>
      <c r="F37" s="14">
        <f t="shared" si="9"/>
        <v>1.4137715071446344</v>
      </c>
      <c r="G37" s="13">
        <f t="shared" si="9"/>
        <v>-6.6793481391488445</v>
      </c>
      <c r="H37" s="9">
        <f t="shared" si="9"/>
        <v>-1.6778415980738592</v>
      </c>
      <c r="I37" s="12">
        <f t="shared" si="9"/>
        <v>6.669088185612648</v>
      </c>
      <c r="J37" s="10">
        <f t="shared" si="9"/>
        <v>9.217553308042747</v>
      </c>
      <c r="K37" s="11">
        <f t="shared" si="9"/>
        <v>7.643510055933467</v>
      </c>
      <c r="L37" s="12">
        <f t="shared" si="9"/>
        <v>1.8777154891933545</v>
      </c>
      <c r="M37" s="411">
        <f t="shared" si="9"/>
        <v>-5.274051119291978</v>
      </c>
      <c r="N37" s="426">
        <f t="shared" si="9"/>
        <v>-0.8545178238748563</v>
      </c>
      <c r="O37" s="8">
        <f t="shared" si="9"/>
        <v>-0.36757970078685753</v>
      </c>
    </row>
    <row r="38" spans="1:14" s="5" customFormat="1" ht="17.25" customHeight="1" thickTop="1">
      <c r="A38" s="88" t="s">
        <v>1</v>
      </c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="5" customFormat="1" ht="13.5" customHeight="1">
      <c r="A39" s="88" t="s">
        <v>0</v>
      </c>
    </row>
    <row r="40" spans="1:14" ht="15">
      <c r="A40" s="3" t="s">
        <v>155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5">
      <c r="A41" s="3"/>
      <c r="B41" s="3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65520" ht="15">
      <c r="C65520" s="2" t="e">
        <f>((C65516/C65503)-1)*100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A34:B34 P34:IV34 A37:B37 P37:IV37">
    <cfRule type="cellIs" priority="1" dxfId="103" operator="lessThan" stopIfTrue="1">
      <formula>0</formula>
    </cfRule>
  </conditionalFormatting>
  <conditionalFormatting sqref="C33:O37">
    <cfRule type="cellIs" priority="2" dxfId="104" operator="lessThan" stopIfTrue="1">
      <formula>0</formula>
    </cfRule>
    <cfRule type="cellIs" priority="3" dxfId="10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Q25"/>
  <sheetViews>
    <sheetView showGridLines="0" zoomScale="90" zoomScaleNormal="90" zoomScalePageLayoutView="0" workbookViewId="0" topLeftCell="A1">
      <selection activeCell="I21" sqref="I21"/>
    </sheetView>
  </sheetViews>
  <sheetFormatPr defaultColWidth="9.140625" defaultRowHeight="15"/>
  <cols>
    <col min="1" max="1" width="26.421875" style="93" customWidth="1"/>
    <col min="2" max="2" width="10.140625" style="93" customWidth="1"/>
    <col min="3" max="3" width="11.421875" style="93" customWidth="1"/>
    <col min="4" max="4" width="10.00390625" style="93" bestFit="1" customWidth="1"/>
    <col min="5" max="5" width="9.00390625" style="93" customWidth="1"/>
    <col min="6" max="6" width="10.28125" style="93" customWidth="1"/>
    <col min="7" max="7" width="11.57421875" style="93" customWidth="1"/>
    <col min="8" max="8" width="10.421875" style="93" customWidth="1"/>
    <col min="9" max="9" width="7.7109375" style="93" bestFit="1" customWidth="1"/>
    <col min="10" max="11" width="11.28125" style="93" customWidth="1"/>
    <col min="12" max="12" width="11.8515625" style="93" customWidth="1"/>
    <col min="13" max="13" width="8.8515625" style="93" customWidth="1"/>
    <col min="14" max="14" width="11.140625" style="93" bestFit="1" customWidth="1"/>
    <col min="15" max="15" width="11.00390625" style="93" customWidth="1"/>
    <col min="16" max="16" width="11.140625" style="93" bestFit="1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44" t="s">
        <v>28</v>
      </c>
      <c r="O1" s="545"/>
      <c r="P1" s="545"/>
      <c r="Q1" s="546"/>
    </row>
    <row r="2" ht="7.5" customHeight="1" thickBot="1"/>
    <row r="3" spans="1:17" ht="24" customHeight="1">
      <c r="A3" s="552" t="s">
        <v>39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4"/>
    </row>
    <row r="4" spans="1:17" ht="18" customHeight="1" thickBot="1">
      <c r="A4" s="555" t="s">
        <v>38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7"/>
    </row>
    <row r="5" spans="1:17" ht="15" thickBot="1">
      <c r="A5" s="558" t="s">
        <v>37</v>
      </c>
      <c r="B5" s="547" t="s">
        <v>36</v>
      </c>
      <c r="C5" s="548"/>
      <c r="D5" s="548"/>
      <c r="E5" s="548"/>
      <c r="F5" s="549"/>
      <c r="G5" s="549"/>
      <c r="H5" s="549"/>
      <c r="I5" s="550"/>
      <c r="J5" s="548" t="s">
        <v>35</v>
      </c>
      <c r="K5" s="548"/>
      <c r="L5" s="548"/>
      <c r="M5" s="548"/>
      <c r="N5" s="548"/>
      <c r="O5" s="548"/>
      <c r="P5" s="548"/>
      <c r="Q5" s="551"/>
    </row>
    <row r="6" spans="1:17" s="120" customFormat="1" ht="25.5" customHeight="1" thickBot="1">
      <c r="A6" s="559"/>
      <c r="B6" s="541" t="s">
        <v>156</v>
      </c>
      <c r="C6" s="542"/>
      <c r="D6" s="543"/>
      <c r="E6" s="539" t="s">
        <v>34</v>
      </c>
      <c r="F6" s="541" t="s">
        <v>157</v>
      </c>
      <c r="G6" s="542"/>
      <c r="H6" s="543"/>
      <c r="I6" s="537" t="s">
        <v>33</v>
      </c>
      <c r="J6" s="541" t="s">
        <v>158</v>
      </c>
      <c r="K6" s="542"/>
      <c r="L6" s="543"/>
      <c r="M6" s="539" t="s">
        <v>34</v>
      </c>
      <c r="N6" s="541" t="s">
        <v>159</v>
      </c>
      <c r="O6" s="542"/>
      <c r="P6" s="543"/>
      <c r="Q6" s="539" t="s">
        <v>33</v>
      </c>
    </row>
    <row r="7" spans="1:17" s="115" customFormat="1" ht="26.25" thickBot="1">
      <c r="A7" s="560"/>
      <c r="B7" s="119" t="s">
        <v>22</v>
      </c>
      <c r="C7" s="116" t="s">
        <v>21</v>
      </c>
      <c r="D7" s="116" t="s">
        <v>17</v>
      </c>
      <c r="E7" s="540"/>
      <c r="F7" s="119" t="s">
        <v>22</v>
      </c>
      <c r="G7" s="117" t="s">
        <v>21</v>
      </c>
      <c r="H7" s="116" t="s">
        <v>17</v>
      </c>
      <c r="I7" s="538"/>
      <c r="J7" s="119" t="s">
        <v>22</v>
      </c>
      <c r="K7" s="116" t="s">
        <v>21</v>
      </c>
      <c r="L7" s="117" t="s">
        <v>17</v>
      </c>
      <c r="M7" s="540"/>
      <c r="N7" s="118" t="s">
        <v>22</v>
      </c>
      <c r="O7" s="117" t="s">
        <v>21</v>
      </c>
      <c r="P7" s="116" t="s">
        <v>17</v>
      </c>
      <c r="Q7" s="540"/>
    </row>
    <row r="8" spans="1:17" s="96" customFormat="1" ht="16.5" customHeight="1" thickBot="1">
      <c r="A8" s="114" t="s">
        <v>24</v>
      </c>
      <c r="B8" s="110">
        <f>SUM(B9:B23)</f>
        <v>1630018</v>
      </c>
      <c r="C8" s="109">
        <f>SUM(C9:C23)</f>
        <v>62735</v>
      </c>
      <c r="D8" s="109">
        <f aca="true" t="shared" si="0" ref="D8:D16">C8+B8</f>
        <v>1692753</v>
      </c>
      <c r="E8" s="111">
        <f aca="true" t="shared" si="1" ref="E8:E16">(D8/$D$8)</f>
        <v>1</v>
      </c>
      <c r="F8" s="110">
        <f>SUM(F9:F23)</f>
        <v>1332428</v>
      </c>
      <c r="G8" s="109">
        <f>SUM(G9:G23)</f>
        <v>77103</v>
      </c>
      <c r="H8" s="109">
        <f aca="true" t="shared" si="2" ref="H8:H16">G8+F8</f>
        <v>1409531</v>
      </c>
      <c r="I8" s="108">
        <f aca="true" t="shared" si="3" ref="I8:I16">(D8/H8-1)*100</f>
        <v>20.0933501994635</v>
      </c>
      <c r="J8" s="113">
        <f>SUM(J9:J23)</f>
        <v>9024725</v>
      </c>
      <c r="K8" s="112">
        <f>SUM(K9:K23)</f>
        <v>399432</v>
      </c>
      <c r="L8" s="109">
        <f aca="true" t="shared" si="4" ref="L8:L16">K8+J8</f>
        <v>9424157</v>
      </c>
      <c r="M8" s="111">
        <f aca="true" t="shared" si="5" ref="M8:M16">(L8/$L$8)</f>
        <v>1</v>
      </c>
      <c r="N8" s="110">
        <f>SUM(N9:N23)</f>
        <v>7238669</v>
      </c>
      <c r="O8" s="109">
        <f>SUM(O9:O23)</f>
        <v>409584</v>
      </c>
      <c r="P8" s="109">
        <f aca="true" t="shared" si="6" ref="P8:P16">O8+N8</f>
        <v>7648253</v>
      </c>
      <c r="Q8" s="108">
        <f aca="true" t="shared" si="7" ref="Q8:Q16">(L8/P8-1)*100</f>
        <v>23.21973397062047</v>
      </c>
    </row>
    <row r="9" spans="1:17" s="96" customFormat="1" ht="18" customHeight="1" thickTop="1">
      <c r="A9" s="107" t="s">
        <v>160</v>
      </c>
      <c r="B9" s="104">
        <v>886124</v>
      </c>
      <c r="C9" s="103">
        <v>24391</v>
      </c>
      <c r="D9" s="103">
        <f t="shared" si="0"/>
        <v>910515</v>
      </c>
      <c r="E9" s="105">
        <f t="shared" si="1"/>
        <v>0.537890052476646</v>
      </c>
      <c r="F9" s="104">
        <v>764245</v>
      </c>
      <c r="G9" s="103">
        <v>35994</v>
      </c>
      <c r="H9" s="103">
        <f t="shared" si="2"/>
        <v>800239</v>
      </c>
      <c r="I9" s="106">
        <f t="shared" si="3"/>
        <v>13.780383110545724</v>
      </c>
      <c r="J9" s="104">
        <v>5054055</v>
      </c>
      <c r="K9" s="103">
        <v>152969</v>
      </c>
      <c r="L9" s="103">
        <f t="shared" si="4"/>
        <v>5207024</v>
      </c>
      <c r="M9" s="105">
        <f t="shared" si="5"/>
        <v>0.5525188088441226</v>
      </c>
      <c r="N9" s="104">
        <v>4349405</v>
      </c>
      <c r="O9" s="103">
        <v>165350</v>
      </c>
      <c r="P9" s="103">
        <f t="shared" si="6"/>
        <v>4514755</v>
      </c>
      <c r="Q9" s="102">
        <f t="shared" si="7"/>
        <v>15.333478782348099</v>
      </c>
    </row>
    <row r="10" spans="1:17" s="96" customFormat="1" ht="18" customHeight="1">
      <c r="A10" s="107" t="s">
        <v>161</v>
      </c>
      <c r="B10" s="104">
        <v>329124</v>
      </c>
      <c r="C10" s="103">
        <v>0</v>
      </c>
      <c r="D10" s="103">
        <f t="shared" si="0"/>
        <v>329124</v>
      </c>
      <c r="E10" s="105">
        <f t="shared" si="1"/>
        <v>0.19443120171696637</v>
      </c>
      <c r="F10" s="104">
        <v>271887</v>
      </c>
      <c r="G10" s="103">
        <v>475</v>
      </c>
      <c r="H10" s="103">
        <f t="shared" si="2"/>
        <v>272362</v>
      </c>
      <c r="I10" s="106">
        <f t="shared" si="3"/>
        <v>20.840645905082212</v>
      </c>
      <c r="J10" s="104">
        <v>1684837</v>
      </c>
      <c r="K10" s="103"/>
      <c r="L10" s="103">
        <f t="shared" si="4"/>
        <v>1684837</v>
      </c>
      <c r="M10" s="105">
        <f t="shared" si="5"/>
        <v>0.17877853690255796</v>
      </c>
      <c r="N10" s="104">
        <v>1416090</v>
      </c>
      <c r="O10" s="103">
        <v>5737</v>
      </c>
      <c r="P10" s="103">
        <f t="shared" si="6"/>
        <v>1421827</v>
      </c>
      <c r="Q10" s="102">
        <f t="shared" si="7"/>
        <v>18.49803105441099</v>
      </c>
    </row>
    <row r="11" spans="1:17" s="96" customFormat="1" ht="18" customHeight="1">
      <c r="A11" s="107" t="s">
        <v>162</v>
      </c>
      <c r="B11" s="104">
        <v>166250</v>
      </c>
      <c r="C11" s="103">
        <v>0</v>
      </c>
      <c r="D11" s="103">
        <f t="shared" si="0"/>
        <v>166250</v>
      </c>
      <c r="E11" s="105">
        <f t="shared" si="1"/>
        <v>0.09821279300642208</v>
      </c>
      <c r="F11" s="104">
        <v>41265</v>
      </c>
      <c r="G11" s="103"/>
      <c r="H11" s="103">
        <f t="shared" si="2"/>
        <v>41265</v>
      </c>
      <c r="I11" s="106">
        <f t="shared" si="3"/>
        <v>302.8837998303647</v>
      </c>
      <c r="J11" s="104">
        <v>841405</v>
      </c>
      <c r="K11" s="103">
        <v>323</v>
      </c>
      <c r="L11" s="103">
        <f t="shared" si="4"/>
        <v>841728</v>
      </c>
      <c r="M11" s="105">
        <f t="shared" si="5"/>
        <v>0.08931599929839878</v>
      </c>
      <c r="N11" s="104">
        <v>43862</v>
      </c>
      <c r="O11" s="103"/>
      <c r="P11" s="103">
        <f t="shared" si="6"/>
        <v>43862</v>
      </c>
      <c r="Q11" s="102">
        <f t="shared" si="7"/>
        <v>1819.0369796178925</v>
      </c>
    </row>
    <row r="12" spans="1:17" s="96" customFormat="1" ht="18" customHeight="1">
      <c r="A12" s="107" t="s">
        <v>163</v>
      </c>
      <c r="B12" s="104">
        <v>96474</v>
      </c>
      <c r="C12" s="103">
        <v>0</v>
      </c>
      <c r="D12" s="103">
        <f t="shared" si="0"/>
        <v>96474</v>
      </c>
      <c r="E12" s="105">
        <f t="shared" si="1"/>
        <v>0.05699236687218986</v>
      </c>
      <c r="F12" s="104">
        <v>118798</v>
      </c>
      <c r="G12" s="103"/>
      <c r="H12" s="103">
        <f t="shared" si="2"/>
        <v>118798</v>
      </c>
      <c r="I12" s="106">
        <f t="shared" si="3"/>
        <v>-18.7915621475109</v>
      </c>
      <c r="J12" s="104">
        <v>583703</v>
      </c>
      <c r="K12" s="103"/>
      <c r="L12" s="103">
        <f t="shared" si="4"/>
        <v>583703</v>
      </c>
      <c r="M12" s="105">
        <f t="shared" si="5"/>
        <v>0.06193689260482396</v>
      </c>
      <c r="N12" s="104">
        <v>638716</v>
      </c>
      <c r="O12" s="103"/>
      <c r="P12" s="103">
        <f t="shared" si="6"/>
        <v>638716</v>
      </c>
      <c r="Q12" s="102">
        <f t="shared" si="7"/>
        <v>-8.613061204040607</v>
      </c>
    </row>
    <row r="13" spans="1:17" s="96" customFormat="1" ht="18" customHeight="1">
      <c r="A13" s="107" t="s">
        <v>164</v>
      </c>
      <c r="B13" s="104">
        <v>66629</v>
      </c>
      <c r="C13" s="103">
        <v>0</v>
      </c>
      <c r="D13" s="103">
        <f>C13+B13</f>
        <v>66629</v>
      </c>
      <c r="E13" s="105">
        <f>(D13/$D$8)</f>
        <v>0.0393613244224054</v>
      </c>
      <c r="F13" s="104">
        <v>63180</v>
      </c>
      <c r="G13" s="103">
        <v>142</v>
      </c>
      <c r="H13" s="103">
        <f>G13+F13</f>
        <v>63322</v>
      </c>
      <c r="I13" s="106">
        <f>(D13/H13-1)*100</f>
        <v>5.222513502416226</v>
      </c>
      <c r="J13" s="104">
        <v>381804</v>
      </c>
      <c r="K13" s="103">
        <v>601</v>
      </c>
      <c r="L13" s="103">
        <f>K13+J13</f>
        <v>382405</v>
      </c>
      <c r="M13" s="105">
        <f>(L13/$L$8)</f>
        <v>0.04057710413780246</v>
      </c>
      <c r="N13" s="104">
        <v>358037</v>
      </c>
      <c r="O13" s="103">
        <v>1036</v>
      </c>
      <c r="P13" s="103">
        <f>O13+N13</f>
        <v>359073</v>
      </c>
      <c r="Q13" s="102">
        <f>(L13/P13-1)*100</f>
        <v>6.497843056982844</v>
      </c>
    </row>
    <row r="14" spans="1:17" s="96" customFormat="1" ht="18" customHeight="1">
      <c r="A14" s="107" t="s">
        <v>165</v>
      </c>
      <c r="B14" s="104">
        <v>63975</v>
      </c>
      <c r="C14" s="103">
        <v>0</v>
      </c>
      <c r="D14" s="103">
        <f>C14+B14</f>
        <v>63975</v>
      </c>
      <c r="E14" s="105">
        <f>(D14/$D$8)</f>
        <v>0.037793464256155505</v>
      </c>
      <c r="F14" s="104">
        <v>52035</v>
      </c>
      <c r="G14" s="103"/>
      <c r="H14" s="103">
        <f>G14+F14</f>
        <v>52035</v>
      </c>
      <c r="I14" s="106">
        <f>(D14/H14-1)*100</f>
        <v>22.946093975208992</v>
      </c>
      <c r="J14" s="104">
        <v>351105</v>
      </c>
      <c r="K14" s="103"/>
      <c r="L14" s="103">
        <f>K14+J14</f>
        <v>351105</v>
      </c>
      <c r="M14" s="105">
        <f>(L14/$L$8)</f>
        <v>0.03725585216799763</v>
      </c>
      <c r="N14" s="104">
        <v>310176</v>
      </c>
      <c r="O14" s="103"/>
      <c r="P14" s="103">
        <f>O14+N14</f>
        <v>310176</v>
      </c>
      <c r="Q14" s="102">
        <f>(L14/P14-1)*100</f>
        <v>13.195411637264009</v>
      </c>
    </row>
    <row r="15" spans="1:17" s="96" customFormat="1" ht="18" customHeight="1">
      <c r="A15" s="107" t="s">
        <v>166</v>
      </c>
      <c r="B15" s="104">
        <v>21442</v>
      </c>
      <c r="C15" s="103">
        <v>36</v>
      </c>
      <c r="D15" s="103">
        <f>C15+B15</f>
        <v>21478</v>
      </c>
      <c r="E15" s="105">
        <f>(D15/$D$8)</f>
        <v>0.012688206725966517</v>
      </c>
      <c r="F15" s="104">
        <v>21018</v>
      </c>
      <c r="G15" s="103"/>
      <c r="H15" s="103">
        <f>G15+F15</f>
        <v>21018</v>
      </c>
      <c r="I15" s="106">
        <f>(D15/H15-1)*100</f>
        <v>2.188600247406991</v>
      </c>
      <c r="J15" s="104">
        <v>127816</v>
      </c>
      <c r="K15" s="103">
        <v>36</v>
      </c>
      <c r="L15" s="103">
        <f>K15+J15</f>
        <v>127852</v>
      </c>
      <c r="M15" s="105">
        <f>(L15/$L$8)</f>
        <v>0.01356641235921685</v>
      </c>
      <c r="N15" s="104">
        <v>122383</v>
      </c>
      <c r="O15" s="103"/>
      <c r="P15" s="103">
        <f>O15+N15</f>
        <v>122383</v>
      </c>
      <c r="Q15" s="102">
        <f>(L15/P15-1)*100</f>
        <v>4.468757915723587</v>
      </c>
    </row>
    <row r="16" spans="1:17" s="96" customFormat="1" ht="18" customHeight="1">
      <c r="A16" s="107" t="s">
        <v>167</v>
      </c>
      <c r="B16" s="104">
        <v>0</v>
      </c>
      <c r="C16" s="103">
        <v>13428</v>
      </c>
      <c r="D16" s="103">
        <f t="shared" si="0"/>
        <v>13428</v>
      </c>
      <c r="E16" s="105">
        <f t="shared" si="1"/>
        <v>0.007932639906708184</v>
      </c>
      <c r="F16" s="104"/>
      <c r="G16" s="103">
        <v>17002</v>
      </c>
      <c r="H16" s="103">
        <f t="shared" si="2"/>
        <v>17002</v>
      </c>
      <c r="I16" s="106">
        <f t="shared" si="3"/>
        <v>-21.021056346312193</v>
      </c>
      <c r="J16" s="104"/>
      <c r="K16" s="103">
        <v>92876</v>
      </c>
      <c r="L16" s="103">
        <f t="shared" si="4"/>
        <v>92876</v>
      </c>
      <c r="M16" s="105">
        <f t="shared" si="5"/>
        <v>0.009855098975961457</v>
      </c>
      <c r="N16" s="104"/>
      <c r="O16" s="103">
        <v>108429</v>
      </c>
      <c r="P16" s="103">
        <f t="shared" si="6"/>
        <v>108429</v>
      </c>
      <c r="Q16" s="102">
        <f t="shared" si="7"/>
        <v>-14.343948574643317</v>
      </c>
    </row>
    <row r="17" spans="1:17" s="96" customFormat="1" ht="18" customHeight="1">
      <c r="A17" s="107" t="s">
        <v>168</v>
      </c>
      <c r="B17" s="104">
        <v>0</v>
      </c>
      <c r="C17" s="103">
        <v>5646</v>
      </c>
      <c r="D17" s="103">
        <f aca="true" t="shared" si="8" ref="D17:D23">C17+B17</f>
        <v>5646</v>
      </c>
      <c r="E17" s="105">
        <f aca="true" t="shared" si="9" ref="E17:E23">(D17/$D$8)</f>
        <v>0.0033353950635444155</v>
      </c>
      <c r="F17" s="104"/>
      <c r="G17" s="103">
        <v>2369</v>
      </c>
      <c r="H17" s="103">
        <f aca="true" t="shared" si="10" ref="H17:H23">G17+F17</f>
        <v>2369</v>
      </c>
      <c r="I17" s="106">
        <f>(D17/H17-1)*100</f>
        <v>138.32840861122838</v>
      </c>
      <c r="J17" s="104"/>
      <c r="K17" s="103">
        <v>29353</v>
      </c>
      <c r="L17" s="103">
        <f aca="true" t="shared" si="11" ref="L17:L23">K17+J17</f>
        <v>29353</v>
      </c>
      <c r="M17" s="105">
        <f aca="true" t="shared" si="12" ref="M17:M23">(L17/$L$8)</f>
        <v>0.0031146552418428513</v>
      </c>
      <c r="N17" s="104"/>
      <c r="O17" s="103">
        <v>13705</v>
      </c>
      <c r="P17" s="103">
        <f aca="true" t="shared" si="13" ref="P17:P23">O17+N17</f>
        <v>13705</v>
      </c>
      <c r="Q17" s="102">
        <f>(L17/P17-1)*100</f>
        <v>114.17730755198833</v>
      </c>
    </row>
    <row r="18" spans="1:17" s="96" customFormat="1" ht="18" customHeight="1">
      <c r="A18" s="107" t="s">
        <v>169</v>
      </c>
      <c r="B18" s="104">
        <v>0</v>
      </c>
      <c r="C18" s="103">
        <v>3939</v>
      </c>
      <c r="D18" s="103">
        <f t="shared" si="8"/>
        <v>3939</v>
      </c>
      <c r="E18" s="105">
        <f t="shared" si="9"/>
        <v>0.0023269785964047914</v>
      </c>
      <c r="F18" s="104"/>
      <c r="G18" s="103">
        <v>4426</v>
      </c>
      <c r="H18" s="103">
        <f t="shared" si="10"/>
        <v>4426</v>
      </c>
      <c r="I18" s="106">
        <f>(D18/H18-1)*100</f>
        <v>-11.003163126976956</v>
      </c>
      <c r="J18" s="104"/>
      <c r="K18" s="103">
        <v>28400</v>
      </c>
      <c r="L18" s="103">
        <f t="shared" si="11"/>
        <v>28400</v>
      </c>
      <c r="M18" s="105">
        <f t="shared" si="12"/>
        <v>0.003013532138736653</v>
      </c>
      <c r="N18" s="104"/>
      <c r="O18" s="103">
        <v>21442</v>
      </c>
      <c r="P18" s="103">
        <f t="shared" si="13"/>
        <v>21442</v>
      </c>
      <c r="Q18" s="102">
        <f>(L18/P18-1)*100</f>
        <v>32.45033112582782</v>
      </c>
    </row>
    <row r="19" spans="1:17" s="96" customFormat="1" ht="18" customHeight="1">
      <c r="A19" s="107" t="s">
        <v>170</v>
      </c>
      <c r="B19" s="104">
        <v>0</v>
      </c>
      <c r="C19" s="103">
        <v>2143</v>
      </c>
      <c r="D19" s="103">
        <f t="shared" si="8"/>
        <v>2143</v>
      </c>
      <c r="E19" s="105">
        <f t="shared" si="9"/>
        <v>0.001265985055114361</v>
      </c>
      <c r="F19" s="104"/>
      <c r="G19" s="103">
        <v>3483</v>
      </c>
      <c r="H19" s="103">
        <f t="shared" si="10"/>
        <v>3483</v>
      </c>
      <c r="I19" s="106">
        <f>(D19/H19-1)*100</f>
        <v>-38.47258110824002</v>
      </c>
      <c r="J19" s="104"/>
      <c r="K19" s="103">
        <v>15829</v>
      </c>
      <c r="L19" s="103">
        <f t="shared" si="11"/>
        <v>15829</v>
      </c>
      <c r="M19" s="105">
        <f t="shared" si="12"/>
        <v>0.0016796197261993832</v>
      </c>
      <c r="N19" s="104"/>
      <c r="O19" s="103">
        <v>17448</v>
      </c>
      <c r="P19" s="103">
        <f t="shared" si="13"/>
        <v>17448</v>
      </c>
      <c r="Q19" s="102">
        <f>(L19/P19-1)*100</f>
        <v>-9.279000458505271</v>
      </c>
    </row>
    <row r="20" spans="1:17" s="96" customFormat="1" ht="18" customHeight="1">
      <c r="A20" s="107" t="s">
        <v>171</v>
      </c>
      <c r="B20" s="104">
        <v>0</v>
      </c>
      <c r="C20" s="103">
        <v>1365</v>
      </c>
      <c r="D20" s="103">
        <f t="shared" si="8"/>
        <v>1365</v>
      </c>
      <c r="E20" s="105">
        <f t="shared" si="9"/>
        <v>0.0008063787215264129</v>
      </c>
      <c r="F20" s="104"/>
      <c r="G20" s="103">
        <v>634</v>
      </c>
      <c r="H20" s="103">
        <f t="shared" si="10"/>
        <v>634</v>
      </c>
      <c r="I20" s="106">
        <f>(D20/H20-1)*100</f>
        <v>115.29968454258675</v>
      </c>
      <c r="J20" s="104"/>
      <c r="K20" s="103">
        <v>6695</v>
      </c>
      <c r="L20" s="103">
        <f t="shared" si="11"/>
        <v>6695</v>
      </c>
      <c r="M20" s="105">
        <f t="shared" si="12"/>
        <v>0.0007104083686211934</v>
      </c>
      <c r="N20" s="104"/>
      <c r="O20" s="103">
        <v>4623</v>
      </c>
      <c r="P20" s="103">
        <f t="shared" si="13"/>
        <v>4623</v>
      </c>
      <c r="Q20" s="102">
        <f>(L20/P20-1)*100</f>
        <v>44.819381354099065</v>
      </c>
    </row>
    <row r="21" spans="1:17" s="96" customFormat="1" ht="18" customHeight="1">
      <c r="A21" s="107" t="s">
        <v>172</v>
      </c>
      <c r="B21" s="104">
        <v>0</v>
      </c>
      <c r="C21" s="103">
        <v>1023</v>
      </c>
      <c r="D21" s="103">
        <f t="shared" si="8"/>
        <v>1023</v>
      </c>
      <c r="E21" s="105">
        <f t="shared" si="9"/>
        <v>0.0006043409759132018</v>
      </c>
      <c r="F21" s="104"/>
      <c r="G21" s="103">
        <v>851</v>
      </c>
      <c r="H21" s="103">
        <f t="shared" si="10"/>
        <v>851</v>
      </c>
      <c r="I21" s="106">
        <f>(D21/H21-1)*100</f>
        <v>20.211515863689765</v>
      </c>
      <c r="J21" s="104"/>
      <c r="K21" s="103">
        <v>5009</v>
      </c>
      <c r="L21" s="103">
        <f t="shared" si="11"/>
        <v>5009</v>
      </c>
      <c r="M21" s="105">
        <f t="shared" si="12"/>
        <v>0.0005315064254553484</v>
      </c>
      <c r="N21" s="104"/>
      <c r="O21" s="103">
        <v>3839</v>
      </c>
      <c r="P21" s="103">
        <f t="shared" si="13"/>
        <v>3839</v>
      </c>
      <c r="Q21" s="102"/>
    </row>
    <row r="22" spans="1:17" s="96" customFormat="1" ht="18" customHeight="1">
      <c r="A22" s="107" t="s">
        <v>173</v>
      </c>
      <c r="B22" s="104">
        <v>0</v>
      </c>
      <c r="C22" s="103">
        <v>892</v>
      </c>
      <c r="D22" s="103">
        <f t="shared" si="8"/>
        <v>892</v>
      </c>
      <c r="E22" s="105">
        <f t="shared" si="9"/>
        <v>0.0005269522487923519</v>
      </c>
      <c r="F22" s="104"/>
      <c r="G22" s="103">
        <v>1135</v>
      </c>
      <c r="H22" s="103">
        <f t="shared" si="10"/>
        <v>1135</v>
      </c>
      <c r="I22" s="106">
        <f>(D22/H22-1)*100</f>
        <v>-21.40969162995595</v>
      </c>
      <c r="J22" s="104"/>
      <c r="K22" s="103">
        <v>5692</v>
      </c>
      <c r="L22" s="103">
        <f t="shared" si="11"/>
        <v>5692</v>
      </c>
      <c r="M22" s="105">
        <f t="shared" si="12"/>
        <v>0.0006039797511862334</v>
      </c>
      <c r="N22" s="104"/>
      <c r="O22" s="103">
        <v>5399</v>
      </c>
      <c r="P22" s="103">
        <f t="shared" si="13"/>
        <v>5399</v>
      </c>
      <c r="Q22" s="102">
        <f>(L22/P22-1)*100</f>
        <v>5.426930913132066</v>
      </c>
    </row>
    <row r="23" spans="1:17" s="96" customFormat="1" ht="18" customHeight="1" thickBot="1">
      <c r="A23" s="476" t="s">
        <v>174</v>
      </c>
      <c r="B23" s="477">
        <v>0</v>
      </c>
      <c r="C23" s="478">
        <v>9872</v>
      </c>
      <c r="D23" s="478">
        <f t="shared" si="8"/>
        <v>9872</v>
      </c>
      <c r="E23" s="479">
        <f t="shared" si="9"/>
        <v>0.005831919955244504</v>
      </c>
      <c r="F23" s="477">
        <v>0</v>
      </c>
      <c r="G23" s="478">
        <v>10592</v>
      </c>
      <c r="H23" s="478">
        <f t="shared" si="10"/>
        <v>10592</v>
      </c>
      <c r="I23" s="480">
        <f>(D23/H23-1)*100</f>
        <v>-6.797583081571002</v>
      </c>
      <c r="J23" s="477">
        <v>0</v>
      </c>
      <c r="K23" s="478">
        <v>61649</v>
      </c>
      <c r="L23" s="478">
        <f t="shared" si="11"/>
        <v>61649</v>
      </c>
      <c r="M23" s="479">
        <f t="shared" si="12"/>
        <v>0.006541593057076617</v>
      </c>
      <c r="N23" s="477">
        <v>0</v>
      </c>
      <c r="O23" s="478">
        <v>62576</v>
      </c>
      <c r="P23" s="478">
        <f t="shared" si="13"/>
        <v>62576</v>
      </c>
      <c r="Q23" s="481">
        <f>(L23/P23-1)*100</f>
        <v>-1.4813986192789619</v>
      </c>
    </row>
    <row r="24" s="95" customFormat="1" ht="12">
      <c r="A24" s="94" t="s">
        <v>147</v>
      </c>
    </row>
    <row r="25" ht="15">
      <c r="A25" s="94" t="s">
        <v>0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4:Q65536 I24:I65536 Q3 I3 I5 Q5">
    <cfRule type="cellIs" priority="3" dxfId="103" operator="lessThan" stopIfTrue="1">
      <formula>0</formula>
    </cfRule>
  </conditionalFormatting>
  <conditionalFormatting sqref="Q8:Q23 I8:I23">
    <cfRule type="cellIs" priority="4" dxfId="103" operator="lessThan" stopIfTrue="1">
      <formula>0</formula>
    </cfRule>
    <cfRule type="cellIs" priority="5" dxfId="105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6"/>
  <sheetViews>
    <sheetView showGridLines="0" zoomScale="90" zoomScaleNormal="90" zoomScalePageLayoutView="0" workbookViewId="0" topLeftCell="A1">
      <pane xSplit="22320" topLeftCell="A1" activePane="topLeft" state="split"/>
      <selection pane="topLeft" activeCell="Q19" sqref="Q19"/>
      <selection pane="topRight" activeCell="J1" sqref="J1"/>
    </sheetView>
  </sheetViews>
  <sheetFormatPr defaultColWidth="9.140625" defaultRowHeight="15"/>
  <cols>
    <col min="1" max="1" width="24.421875" style="93" customWidth="1"/>
    <col min="2" max="2" width="10.421875" style="93" customWidth="1"/>
    <col min="3" max="3" width="11.8515625" style="93" customWidth="1"/>
    <col min="4" max="4" width="8.140625" style="93" bestFit="1" customWidth="1"/>
    <col min="5" max="5" width="10.140625" style="93" bestFit="1" customWidth="1"/>
    <col min="6" max="6" width="8.8515625" style="93" customWidth="1"/>
    <col min="7" max="7" width="12.28125" style="93" customWidth="1"/>
    <col min="8" max="8" width="8.00390625" style="93" bestFit="1" customWidth="1"/>
    <col min="9" max="9" width="7.7109375" style="93" bestFit="1" customWidth="1"/>
    <col min="10" max="10" width="9.421875" style="93" customWidth="1"/>
    <col min="11" max="11" width="11.28125" style="93" customWidth="1"/>
    <col min="12" max="12" width="8.140625" style="93" bestFit="1" customWidth="1"/>
    <col min="13" max="13" width="10.421875" style="93" customWidth="1"/>
    <col min="14" max="14" width="9.00390625" style="93" customWidth="1"/>
    <col min="15" max="15" width="12.28125" style="93" customWidth="1"/>
    <col min="16" max="16" width="7.8515625" style="93" customWidth="1"/>
    <col min="17" max="17" width="7.7109375" style="93" bestFit="1" customWidth="1"/>
    <col min="18" max="16384" width="9.140625" style="93" customWidth="1"/>
  </cols>
  <sheetData>
    <row r="1" spans="14:17" ht="18.75" thickBot="1">
      <c r="N1" s="544" t="s">
        <v>28</v>
      </c>
      <c r="O1" s="545"/>
      <c r="P1" s="545"/>
      <c r="Q1" s="546"/>
    </row>
    <row r="2" ht="7.5" customHeight="1" thickBot="1"/>
    <row r="3" spans="1:17" ht="24" customHeight="1">
      <c r="A3" s="552" t="s">
        <v>41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4"/>
    </row>
    <row r="4" spans="1:17" ht="16.5" customHeight="1" thickBot="1">
      <c r="A4" s="555" t="s">
        <v>38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7"/>
    </row>
    <row r="5" spans="1:17" ht="15" thickBot="1">
      <c r="A5" s="558" t="s">
        <v>37</v>
      </c>
      <c r="B5" s="547" t="s">
        <v>36</v>
      </c>
      <c r="C5" s="548"/>
      <c r="D5" s="548"/>
      <c r="E5" s="548"/>
      <c r="F5" s="549"/>
      <c r="G5" s="549"/>
      <c r="H5" s="549"/>
      <c r="I5" s="550"/>
      <c r="J5" s="548" t="s">
        <v>35</v>
      </c>
      <c r="K5" s="548"/>
      <c r="L5" s="548"/>
      <c r="M5" s="548"/>
      <c r="N5" s="548"/>
      <c r="O5" s="548"/>
      <c r="P5" s="548"/>
      <c r="Q5" s="551"/>
    </row>
    <row r="6" spans="1:17" s="120" customFormat="1" ht="25.5" customHeight="1" thickBot="1">
      <c r="A6" s="559"/>
      <c r="B6" s="541" t="s">
        <v>156</v>
      </c>
      <c r="C6" s="542"/>
      <c r="D6" s="543"/>
      <c r="E6" s="539" t="s">
        <v>34</v>
      </c>
      <c r="F6" s="541" t="s">
        <v>157</v>
      </c>
      <c r="G6" s="542"/>
      <c r="H6" s="543"/>
      <c r="I6" s="537" t="s">
        <v>33</v>
      </c>
      <c r="J6" s="541" t="s">
        <v>158</v>
      </c>
      <c r="K6" s="542"/>
      <c r="L6" s="543"/>
      <c r="M6" s="539" t="s">
        <v>34</v>
      </c>
      <c r="N6" s="541" t="s">
        <v>159</v>
      </c>
      <c r="O6" s="542"/>
      <c r="P6" s="543"/>
      <c r="Q6" s="539" t="s">
        <v>33</v>
      </c>
    </row>
    <row r="7" spans="1:17" s="115" customFormat="1" ht="15" thickBot="1">
      <c r="A7" s="560"/>
      <c r="B7" s="119" t="s">
        <v>22</v>
      </c>
      <c r="C7" s="116" t="s">
        <v>21</v>
      </c>
      <c r="D7" s="116" t="s">
        <v>17</v>
      </c>
      <c r="E7" s="540"/>
      <c r="F7" s="119" t="s">
        <v>22</v>
      </c>
      <c r="G7" s="117" t="s">
        <v>21</v>
      </c>
      <c r="H7" s="116" t="s">
        <v>17</v>
      </c>
      <c r="I7" s="538"/>
      <c r="J7" s="119" t="s">
        <v>22</v>
      </c>
      <c r="K7" s="116" t="s">
        <v>21</v>
      </c>
      <c r="L7" s="117" t="s">
        <v>17</v>
      </c>
      <c r="M7" s="540"/>
      <c r="N7" s="118" t="s">
        <v>22</v>
      </c>
      <c r="O7" s="117" t="s">
        <v>21</v>
      </c>
      <c r="P7" s="116" t="s">
        <v>17</v>
      </c>
      <c r="Q7" s="540"/>
    </row>
    <row r="8" spans="1:17" s="122" customFormat="1" ht="16.5" customHeight="1" thickBot="1">
      <c r="A8" s="127" t="s">
        <v>24</v>
      </c>
      <c r="B8" s="125">
        <f>SUM(B9:B23)</f>
        <v>11191.07</v>
      </c>
      <c r="C8" s="124">
        <f>SUM(C9:C23)</f>
        <v>1414.6449999999998</v>
      </c>
      <c r="D8" s="124">
        <f aca="true" t="shared" si="0" ref="D8:D23">C8+B8</f>
        <v>12605.715</v>
      </c>
      <c r="E8" s="126">
        <f aca="true" t="shared" si="1" ref="E8:E16">(D8/$D$8)</f>
        <v>1</v>
      </c>
      <c r="F8" s="125">
        <f>SUM(F9:F23)</f>
        <v>10325.542</v>
      </c>
      <c r="G8" s="124">
        <f>SUM(G9:G23)</f>
        <v>1139.554</v>
      </c>
      <c r="H8" s="124">
        <f aca="true" t="shared" si="2" ref="H8:H23">G8+F8</f>
        <v>11465.096</v>
      </c>
      <c r="I8" s="123">
        <f aca="true" t="shared" si="3" ref="I8:I17">(D8/H8-1)*100</f>
        <v>9.948621450705698</v>
      </c>
      <c r="J8" s="125">
        <f>SUM(J9:J23)</f>
        <v>62869.763</v>
      </c>
      <c r="K8" s="124">
        <f>SUM(K9:K23)</f>
        <v>7568.859999999997</v>
      </c>
      <c r="L8" s="124">
        <f aca="true" t="shared" si="4" ref="L8:L23">K8+J8</f>
        <v>70438.62299999999</v>
      </c>
      <c r="M8" s="126">
        <f aca="true" t="shared" si="5" ref="M8:M16">(L8/$L$8)</f>
        <v>1</v>
      </c>
      <c r="N8" s="125">
        <f>SUM(N9:N23)</f>
        <v>61987.90900000003</v>
      </c>
      <c r="O8" s="124">
        <f>SUM(O9:O23)</f>
        <v>7317.068999999997</v>
      </c>
      <c r="P8" s="124">
        <f aca="true" t="shared" si="6" ref="P8:P23">O8+N8</f>
        <v>69304.97800000003</v>
      </c>
      <c r="Q8" s="123">
        <f aca="true" t="shared" si="7" ref="Q8:Q17">(L8/P8-1)*100</f>
        <v>1.6357338718150372</v>
      </c>
    </row>
    <row r="9" spans="1:17" s="96" customFormat="1" ht="16.5" customHeight="1" thickTop="1">
      <c r="A9" s="107" t="s">
        <v>160</v>
      </c>
      <c r="B9" s="104">
        <v>4160.901</v>
      </c>
      <c r="C9" s="103">
        <v>190.506</v>
      </c>
      <c r="D9" s="103">
        <f t="shared" si="0"/>
        <v>4351.407</v>
      </c>
      <c r="E9" s="105">
        <f t="shared" si="1"/>
        <v>0.3451931921354719</v>
      </c>
      <c r="F9" s="104">
        <v>3680.6460000000006</v>
      </c>
      <c r="G9" s="103">
        <v>206.65400000000002</v>
      </c>
      <c r="H9" s="103">
        <f t="shared" si="2"/>
        <v>3887.3000000000006</v>
      </c>
      <c r="I9" s="106">
        <f t="shared" si="3"/>
        <v>11.939057957965659</v>
      </c>
      <c r="J9" s="104">
        <v>24730.72399999999</v>
      </c>
      <c r="K9" s="103">
        <v>1263.8710000000003</v>
      </c>
      <c r="L9" s="103">
        <f t="shared" si="4"/>
        <v>25994.59499999999</v>
      </c>
      <c r="M9" s="105">
        <f t="shared" si="5"/>
        <v>0.3690389433081336</v>
      </c>
      <c r="N9" s="104">
        <v>22738.64800000001</v>
      </c>
      <c r="O9" s="103">
        <v>1065.955</v>
      </c>
      <c r="P9" s="103">
        <f t="shared" si="6"/>
        <v>23804.60300000001</v>
      </c>
      <c r="Q9" s="102">
        <f t="shared" si="7"/>
        <v>9.199867773472125</v>
      </c>
    </row>
    <row r="10" spans="1:17" s="96" customFormat="1" ht="16.5" customHeight="1">
      <c r="A10" s="107" t="s">
        <v>175</v>
      </c>
      <c r="B10" s="104">
        <v>2414.3230000000003</v>
      </c>
      <c r="C10" s="103">
        <v>0</v>
      </c>
      <c r="D10" s="103">
        <f t="shared" si="0"/>
        <v>2414.3230000000003</v>
      </c>
      <c r="E10" s="105">
        <f t="shared" si="1"/>
        <v>0.1915260657566826</v>
      </c>
      <c r="F10" s="104">
        <v>854.4449999999999</v>
      </c>
      <c r="G10" s="103"/>
      <c r="H10" s="103">
        <f t="shared" si="2"/>
        <v>854.4449999999999</v>
      </c>
      <c r="I10" s="106">
        <f t="shared" si="3"/>
        <v>182.56037544839052</v>
      </c>
      <c r="J10" s="104">
        <v>8611.543000000003</v>
      </c>
      <c r="K10" s="103"/>
      <c r="L10" s="103">
        <f t="shared" si="4"/>
        <v>8611.543000000003</v>
      </c>
      <c r="M10" s="105">
        <f t="shared" si="5"/>
        <v>0.1222559816366655</v>
      </c>
      <c r="N10" s="104">
        <v>5758.653000000001</v>
      </c>
      <c r="O10" s="103"/>
      <c r="P10" s="103">
        <f t="shared" si="6"/>
        <v>5758.653000000001</v>
      </c>
      <c r="Q10" s="102">
        <f t="shared" si="7"/>
        <v>49.54092562965682</v>
      </c>
    </row>
    <row r="11" spans="1:17" s="96" customFormat="1" ht="16.5" customHeight="1">
      <c r="A11" s="107" t="s">
        <v>161</v>
      </c>
      <c r="B11" s="104">
        <v>1637.8079999999984</v>
      </c>
      <c r="C11" s="103">
        <v>0</v>
      </c>
      <c r="D11" s="103">
        <f t="shared" si="0"/>
        <v>1637.8079999999984</v>
      </c>
      <c r="E11" s="105">
        <f t="shared" si="1"/>
        <v>0.1299258312598689</v>
      </c>
      <c r="F11" s="104">
        <v>1399.877999999999</v>
      </c>
      <c r="G11" s="103">
        <v>1.0010000000000001</v>
      </c>
      <c r="H11" s="103">
        <f t="shared" si="2"/>
        <v>1400.878999999999</v>
      </c>
      <c r="I11" s="106">
        <f t="shared" si="3"/>
        <v>16.912881126778224</v>
      </c>
      <c r="J11" s="104">
        <v>8721.613000000016</v>
      </c>
      <c r="K11" s="103"/>
      <c r="L11" s="103">
        <f t="shared" si="4"/>
        <v>8721.613000000016</v>
      </c>
      <c r="M11" s="105">
        <f t="shared" si="5"/>
        <v>0.12381861865755123</v>
      </c>
      <c r="N11" s="104">
        <v>7182.595000000019</v>
      </c>
      <c r="O11" s="103">
        <v>1.0010000000000001</v>
      </c>
      <c r="P11" s="103">
        <f t="shared" si="6"/>
        <v>7183.59600000002</v>
      </c>
      <c r="Q11" s="102">
        <f t="shared" si="7"/>
        <v>21.41012662738817</v>
      </c>
    </row>
    <row r="12" spans="1:17" s="96" customFormat="1" ht="16.5" customHeight="1">
      <c r="A12" s="107" t="s">
        <v>176</v>
      </c>
      <c r="B12" s="104">
        <v>1186.278</v>
      </c>
      <c r="C12" s="103">
        <v>0</v>
      </c>
      <c r="D12" s="103">
        <f t="shared" si="0"/>
        <v>1186.278</v>
      </c>
      <c r="E12" s="105">
        <f t="shared" si="1"/>
        <v>0.09410636366124413</v>
      </c>
      <c r="F12" s="104">
        <v>1918.052</v>
      </c>
      <c r="G12" s="103"/>
      <c r="H12" s="103">
        <f t="shared" si="2"/>
        <v>1918.052</v>
      </c>
      <c r="I12" s="106">
        <f t="shared" si="3"/>
        <v>-38.151937486574916</v>
      </c>
      <c r="J12" s="104">
        <v>10194.016999999998</v>
      </c>
      <c r="K12" s="103"/>
      <c r="L12" s="103">
        <f t="shared" si="4"/>
        <v>10194.016999999998</v>
      </c>
      <c r="M12" s="105">
        <f t="shared" si="5"/>
        <v>0.14472198015568816</v>
      </c>
      <c r="N12" s="104">
        <v>11801.853999999996</v>
      </c>
      <c r="O12" s="103"/>
      <c r="P12" s="103">
        <f t="shared" si="6"/>
        <v>11801.853999999996</v>
      </c>
      <c r="Q12" s="102">
        <f t="shared" si="7"/>
        <v>-13.623596767084212</v>
      </c>
    </row>
    <row r="13" spans="1:17" s="96" customFormat="1" ht="16.5" customHeight="1">
      <c r="A13" s="107" t="s">
        <v>177</v>
      </c>
      <c r="B13" s="104">
        <v>0</v>
      </c>
      <c r="C13" s="103">
        <v>590.164</v>
      </c>
      <c r="D13" s="103">
        <f t="shared" si="0"/>
        <v>590.164</v>
      </c>
      <c r="E13" s="105">
        <f t="shared" si="1"/>
        <v>0.0468171777642125</v>
      </c>
      <c r="F13" s="104"/>
      <c r="G13" s="103">
        <v>301.6880000000001</v>
      </c>
      <c r="H13" s="103">
        <f t="shared" si="2"/>
        <v>301.6880000000001</v>
      </c>
      <c r="I13" s="106">
        <f t="shared" si="3"/>
        <v>95.62064119222502</v>
      </c>
      <c r="J13" s="104"/>
      <c r="K13" s="103">
        <v>2410.046</v>
      </c>
      <c r="L13" s="103">
        <f t="shared" si="4"/>
        <v>2410.046</v>
      </c>
      <c r="M13" s="105">
        <f t="shared" si="5"/>
        <v>0.03421483693683223</v>
      </c>
      <c r="N13" s="104"/>
      <c r="O13" s="103">
        <v>2455.65</v>
      </c>
      <c r="P13" s="103">
        <f t="shared" si="6"/>
        <v>2455.65</v>
      </c>
      <c r="Q13" s="102">
        <f t="shared" si="7"/>
        <v>-1.8571050434711855</v>
      </c>
    </row>
    <row r="14" spans="1:17" s="96" customFormat="1" ht="16.5" customHeight="1">
      <c r="A14" s="107" t="s">
        <v>163</v>
      </c>
      <c r="B14" s="104">
        <v>439.18300000000005</v>
      </c>
      <c r="C14" s="103">
        <v>0</v>
      </c>
      <c r="D14" s="103">
        <f>C14+B14</f>
        <v>439.18300000000005</v>
      </c>
      <c r="E14" s="105">
        <f>(D14/$D$8)</f>
        <v>0.03483999122620177</v>
      </c>
      <c r="F14" s="104">
        <v>642.5089999999999</v>
      </c>
      <c r="G14" s="103"/>
      <c r="H14" s="103">
        <f>G14+F14</f>
        <v>642.5089999999999</v>
      </c>
      <c r="I14" s="106">
        <f>(D14/H14-1)*100</f>
        <v>-31.645626753866463</v>
      </c>
      <c r="J14" s="104">
        <v>3458.9849999999988</v>
      </c>
      <c r="K14" s="103"/>
      <c r="L14" s="103">
        <f>K14+J14</f>
        <v>3458.9849999999988</v>
      </c>
      <c r="M14" s="105">
        <f>(L14/$L$8)</f>
        <v>0.0491063688170054</v>
      </c>
      <c r="N14" s="104">
        <v>3446.710000000002</v>
      </c>
      <c r="O14" s="103"/>
      <c r="P14" s="103">
        <f>O14+N14</f>
        <v>3446.710000000002</v>
      </c>
      <c r="Q14" s="102">
        <f>(L14/P14-1)*100</f>
        <v>0.3561367216852185</v>
      </c>
    </row>
    <row r="15" spans="1:17" s="96" customFormat="1" ht="16.5" customHeight="1">
      <c r="A15" s="107" t="s">
        <v>178</v>
      </c>
      <c r="B15" s="104">
        <v>291.5</v>
      </c>
      <c r="C15" s="103">
        <v>0</v>
      </c>
      <c r="D15" s="103">
        <f>C15+B15</f>
        <v>291.5</v>
      </c>
      <c r="E15" s="105">
        <f>(D15/$D$8)</f>
        <v>0.023124432053239344</v>
      </c>
      <c r="F15" s="104">
        <v>189.9</v>
      </c>
      <c r="G15" s="103"/>
      <c r="H15" s="103">
        <f>G15+F15</f>
        <v>189.9</v>
      </c>
      <c r="I15" s="106">
        <f>(D15/H15-1)*100</f>
        <v>53.50184307530279</v>
      </c>
      <c r="J15" s="104">
        <v>1408.1999999999996</v>
      </c>
      <c r="K15" s="103"/>
      <c r="L15" s="103">
        <f>K15+J15</f>
        <v>1408.1999999999996</v>
      </c>
      <c r="M15" s="105">
        <f>(L15/$L$8)</f>
        <v>0.01999187292460274</v>
      </c>
      <c r="N15" s="104">
        <v>1041.1999999999996</v>
      </c>
      <c r="O15" s="103"/>
      <c r="P15" s="103">
        <f>O15+N15</f>
        <v>1041.1999999999996</v>
      </c>
      <c r="Q15" s="102">
        <f>(L15/P15-1)*100</f>
        <v>35.24779101037265</v>
      </c>
    </row>
    <row r="16" spans="1:17" s="96" customFormat="1" ht="16.5" customHeight="1">
      <c r="A16" s="107" t="s">
        <v>179</v>
      </c>
      <c r="B16" s="104">
        <v>243.23700000000002</v>
      </c>
      <c r="C16" s="103">
        <v>0</v>
      </c>
      <c r="D16" s="103">
        <f t="shared" si="0"/>
        <v>243.23700000000002</v>
      </c>
      <c r="E16" s="105">
        <f t="shared" si="1"/>
        <v>0.019295771798743668</v>
      </c>
      <c r="F16" s="104">
        <v>247.11199999999997</v>
      </c>
      <c r="G16" s="103"/>
      <c r="H16" s="103">
        <f t="shared" si="2"/>
        <v>247.11199999999997</v>
      </c>
      <c r="I16" s="106">
        <f t="shared" si="3"/>
        <v>-1.5681148628961528</v>
      </c>
      <c r="J16" s="104">
        <v>1059.015</v>
      </c>
      <c r="K16" s="103"/>
      <c r="L16" s="103">
        <f t="shared" si="4"/>
        <v>1059.015</v>
      </c>
      <c r="M16" s="105">
        <f t="shared" si="5"/>
        <v>0.015034578401681705</v>
      </c>
      <c r="N16" s="104">
        <v>1588.122</v>
      </c>
      <c r="O16" s="103"/>
      <c r="P16" s="103">
        <f t="shared" si="6"/>
        <v>1588.122</v>
      </c>
      <c r="Q16" s="102">
        <f t="shared" si="7"/>
        <v>-33.31652102294408</v>
      </c>
    </row>
    <row r="17" spans="1:17" s="96" customFormat="1" ht="16.5" customHeight="1">
      <c r="A17" s="107" t="s">
        <v>180</v>
      </c>
      <c r="B17" s="104">
        <v>210.10700000000003</v>
      </c>
      <c r="C17" s="103">
        <v>0</v>
      </c>
      <c r="D17" s="103">
        <f>C17+B17</f>
        <v>210.10700000000003</v>
      </c>
      <c r="E17" s="105">
        <f aca="true" t="shared" si="8" ref="E17:E23">(D17/$D$8)</f>
        <v>0.016667598783567612</v>
      </c>
      <c r="F17" s="104">
        <v>247.752</v>
      </c>
      <c r="G17" s="103"/>
      <c r="H17" s="103">
        <f>G17+F17</f>
        <v>247.752</v>
      </c>
      <c r="I17" s="106">
        <f t="shared" si="3"/>
        <v>-15.194630113984942</v>
      </c>
      <c r="J17" s="104">
        <v>1369.6070000000007</v>
      </c>
      <c r="K17" s="103"/>
      <c r="L17" s="103">
        <f>K17+J17</f>
        <v>1369.6070000000007</v>
      </c>
      <c r="M17" s="105">
        <f aca="true" t="shared" si="9" ref="M17:M23">(L17/$L$8)</f>
        <v>0.01944397748945207</v>
      </c>
      <c r="N17" s="104">
        <v>1529.6650000000006</v>
      </c>
      <c r="O17" s="103"/>
      <c r="P17" s="103">
        <f>O17+N17</f>
        <v>1529.6650000000006</v>
      </c>
      <c r="Q17" s="102">
        <f t="shared" si="7"/>
        <v>-10.463598238830063</v>
      </c>
    </row>
    <row r="18" spans="1:17" s="96" customFormat="1" ht="16.5" customHeight="1">
      <c r="A18" s="469" t="s">
        <v>167</v>
      </c>
      <c r="B18" s="470">
        <v>0</v>
      </c>
      <c r="C18" s="471">
        <v>200.37599999999998</v>
      </c>
      <c r="D18" s="471">
        <f>C18+B18</f>
        <v>200.37599999999998</v>
      </c>
      <c r="E18" s="472">
        <f t="shared" si="8"/>
        <v>0.015895647331388974</v>
      </c>
      <c r="F18" s="470"/>
      <c r="G18" s="471">
        <v>206.16199999999998</v>
      </c>
      <c r="H18" s="471">
        <f>G18+F18</f>
        <v>206.16199999999998</v>
      </c>
      <c r="I18" s="473">
        <f aca="true" t="shared" si="10" ref="I18:I23">(D18/H18-1)*100</f>
        <v>-2.806530786468897</v>
      </c>
      <c r="J18" s="470"/>
      <c r="K18" s="471">
        <v>1461.2619999999968</v>
      </c>
      <c r="L18" s="471">
        <f>K18+J18</f>
        <v>1461.2619999999968</v>
      </c>
      <c r="M18" s="472">
        <f t="shared" si="9"/>
        <v>0.020745181233880694</v>
      </c>
      <c r="N18" s="470"/>
      <c r="O18" s="471">
        <v>1383.709999999996</v>
      </c>
      <c r="P18" s="471">
        <f>O18+N18</f>
        <v>1383.709999999996</v>
      </c>
      <c r="Q18" s="474">
        <f aca="true" t="shared" si="11" ref="Q18:Q23">(L18/P18-1)*100</f>
        <v>5.604642591294495</v>
      </c>
    </row>
    <row r="19" spans="1:17" s="96" customFormat="1" ht="16.5" customHeight="1">
      <c r="A19" s="107" t="s">
        <v>181</v>
      </c>
      <c r="B19" s="104">
        <v>141.311</v>
      </c>
      <c r="C19" s="103">
        <v>0</v>
      </c>
      <c r="D19" s="103">
        <f t="shared" si="0"/>
        <v>141.311</v>
      </c>
      <c r="E19" s="105">
        <f t="shared" si="8"/>
        <v>0.011210074160807222</v>
      </c>
      <c r="F19" s="104"/>
      <c r="G19" s="103"/>
      <c r="H19" s="103">
        <f t="shared" si="2"/>
        <v>0</v>
      </c>
      <c r="I19" s="106"/>
      <c r="J19" s="104">
        <v>405.42</v>
      </c>
      <c r="K19" s="103"/>
      <c r="L19" s="103">
        <f t="shared" si="4"/>
        <v>405.42</v>
      </c>
      <c r="M19" s="105">
        <f t="shared" si="9"/>
        <v>0.005755649141522827</v>
      </c>
      <c r="N19" s="104"/>
      <c r="O19" s="103"/>
      <c r="P19" s="103">
        <f t="shared" si="6"/>
        <v>0</v>
      </c>
      <c r="Q19" s="102"/>
    </row>
    <row r="20" spans="1:17" s="96" customFormat="1" ht="16.5" customHeight="1">
      <c r="A20" s="107" t="s">
        <v>166</v>
      </c>
      <c r="B20" s="104">
        <v>108.55300000000004</v>
      </c>
      <c r="C20" s="103">
        <v>0</v>
      </c>
      <c r="D20" s="103">
        <f t="shared" si="0"/>
        <v>108.55300000000004</v>
      </c>
      <c r="E20" s="105">
        <f t="shared" si="8"/>
        <v>0.00861141157006961</v>
      </c>
      <c r="F20" s="104">
        <v>55.75299999999999</v>
      </c>
      <c r="G20" s="103"/>
      <c r="H20" s="103">
        <f t="shared" si="2"/>
        <v>55.75299999999999</v>
      </c>
      <c r="I20" s="106">
        <f t="shared" si="10"/>
        <v>94.70342403099394</v>
      </c>
      <c r="J20" s="104">
        <v>524.878</v>
      </c>
      <c r="K20" s="103"/>
      <c r="L20" s="103">
        <f t="shared" si="4"/>
        <v>524.878</v>
      </c>
      <c r="M20" s="105">
        <f t="shared" si="9"/>
        <v>0.007451565315239057</v>
      </c>
      <c r="N20" s="104">
        <v>358.5929999999997</v>
      </c>
      <c r="O20" s="103"/>
      <c r="P20" s="103">
        <f t="shared" si="6"/>
        <v>358.5929999999997</v>
      </c>
      <c r="Q20" s="102">
        <f t="shared" si="11"/>
        <v>46.37151310817571</v>
      </c>
    </row>
    <row r="21" spans="1:17" s="96" customFormat="1" ht="16.5" customHeight="1">
      <c r="A21" s="107" t="s">
        <v>182</v>
      </c>
      <c r="B21" s="104">
        <v>87.015</v>
      </c>
      <c r="C21" s="103">
        <v>0</v>
      </c>
      <c r="D21" s="103">
        <f t="shared" si="0"/>
        <v>87.015</v>
      </c>
      <c r="E21" s="105">
        <f t="shared" si="8"/>
        <v>0.006902821458362338</v>
      </c>
      <c r="F21" s="104">
        <v>28.000000000000004</v>
      </c>
      <c r="G21" s="103"/>
      <c r="H21" s="103">
        <f t="shared" si="2"/>
        <v>28.000000000000004</v>
      </c>
      <c r="I21" s="106">
        <f t="shared" si="10"/>
        <v>210.7678571428571</v>
      </c>
      <c r="J21" s="104">
        <v>833.1659999999995</v>
      </c>
      <c r="K21" s="103"/>
      <c r="L21" s="103">
        <f t="shared" si="4"/>
        <v>833.1659999999995</v>
      </c>
      <c r="M21" s="105">
        <f t="shared" si="9"/>
        <v>0.011828255075344098</v>
      </c>
      <c r="N21" s="104">
        <v>134.39999999999995</v>
      </c>
      <c r="O21" s="103"/>
      <c r="P21" s="103">
        <f t="shared" si="6"/>
        <v>134.39999999999995</v>
      </c>
      <c r="Q21" s="102">
        <f t="shared" si="11"/>
        <v>519.9151785714284</v>
      </c>
    </row>
    <row r="22" spans="1:17" s="96" customFormat="1" ht="16.5" customHeight="1">
      <c r="A22" s="107" t="s">
        <v>164</v>
      </c>
      <c r="B22" s="104">
        <v>75.038</v>
      </c>
      <c r="C22" s="103">
        <v>0</v>
      </c>
      <c r="D22" s="103">
        <f t="shared" si="0"/>
        <v>75.038</v>
      </c>
      <c r="E22" s="105">
        <f t="shared" si="8"/>
        <v>0.005952696852181728</v>
      </c>
      <c r="F22" s="104">
        <v>96.78999999999998</v>
      </c>
      <c r="G22" s="103"/>
      <c r="H22" s="103">
        <f t="shared" si="2"/>
        <v>96.78999999999998</v>
      </c>
      <c r="I22" s="106">
        <f t="shared" si="10"/>
        <v>-22.473396011984693</v>
      </c>
      <c r="J22" s="104">
        <v>471.9340000000003</v>
      </c>
      <c r="K22" s="103">
        <v>0.645</v>
      </c>
      <c r="L22" s="103">
        <f t="shared" si="4"/>
        <v>472.5790000000003</v>
      </c>
      <c r="M22" s="105">
        <f t="shared" si="9"/>
        <v>0.00670908913139884</v>
      </c>
      <c r="N22" s="104">
        <v>718.1499999999993</v>
      </c>
      <c r="O22" s="103">
        <v>1.7650000000000001</v>
      </c>
      <c r="P22" s="103">
        <f t="shared" si="6"/>
        <v>719.9149999999993</v>
      </c>
      <c r="Q22" s="102">
        <f t="shared" si="11"/>
        <v>-34.356278171728505</v>
      </c>
    </row>
    <row r="23" spans="1:17" s="96" customFormat="1" ht="16.5" customHeight="1" thickBot="1">
      <c r="A23" s="101" t="s">
        <v>174</v>
      </c>
      <c r="B23" s="98">
        <v>195.816</v>
      </c>
      <c r="C23" s="97">
        <v>433.5989999999999</v>
      </c>
      <c r="D23" s="97">
        <f t="shared" si="0"/>
        <v>629.4149999999998</v>
      </c>
      <c r="E23" s="99">
        <f t="shared" si="8"/>
        <v>0.049930924187957595</v>
      </c>
      <c r="F23" s="98">
        <v>964.7049999999999</v>
      </c>
      <c r="G23" s="97">
        <v>424.0490000000001</v>
      </c>
      <c r="H23" s="97">
        <f t="shared" si="2"/>
        <v>1388.754</v>
      </c>
      <c r="I23" s="100">
        <f t="shared" si="10"/>
        <v>-54.6777183000013</v>
      </c>
      <c r="J23" s="98">
        <v>1080.6609999999998</v>
      </c>
      <c r="K23" s="97">
        <v>2433.0359999999996</v>
      </c>
      <c r="L23" s="97">
        <f t="shared" si="4"/>
        <v>3513.696999999999</v>
      </c>
      <c r="M23" s="99">
        <f t="shared" si="9"/>
        <v>0.04988310177500204</v>
      </c>
      <c r="N23" s="98">
        <v>5689.3189999999995</v>
      </c>
      <c r="O23" s="97">
        <v>2408.988000000001</v>
      </c>
      <c r="P23" s="97">
        <f t="shared" si="6"/>
        <v>8098.307000000001</v>
      </c>
      <c r="Q23" s="427">
        <f t="shared" si="11"/>
        <v>-56.611956054518565</v>
      </c>
    </row>
    <row r="24" s="95" customFormat="1" ht="15">
      <c r="A24" s="121" t="s">
        <v>147</v>
      </c>
    </row>
    <row r="25" ht="15">
      <c r="A25" s="121" t="s">
        <v>40</v>
      </c>
    </row>
    <row r="26" ht="15">
      <c r="A26" s="93" t="s">
        <v>29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4:Q65536 I24:I65536 Q3 I3">
    <cfRule type="cellIs" priority="8" dxfId="103" operator="lessThan" stopIfTrue="1">
      <formula>0</formula>
    </cfRule>
  </conditionalFormatting>
  <conditionalFormatting sqref="I8:I23 Q8:Q23">
    <cfRule type="cellIs" priority="9" dxfId="103" operator="lessThan" stopIfTrue="1">
      <formula>0</formula>
    </cfRule>
    <cfRule type="cellIs" priority="10" dxfId="105" operator="greaterThanOrEqual" stopIfTrue="1">
      <formula>0</formula>
    </cfRule>
  </conditionalFormatting>
  <conditionalFormatting sqref="I5 Q5">
    <cfRule type="cellIs" priority="1" dxfId="103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38"/>
  <sheetViews>
    <sheetView showGridLines="0" zoomScale="80" zoomScaleNormal="80" zoomScalePageLayoutView="0" workbookViewId="0" topLeftCell="A1">
      <selection activeCell="X1" sqref="X1:Y1"/>
    </sheetView>
  </sheetViews>
  <sheetFormatPr defaultColWidth="8.00390625" defaultRowHeight="15"/>
  <cols>
    <col min="1" max="1" width="24.8515625" style="128" customWidth="1"/>
    <col min="2" max="2" width="10.57421875" style="128" bestFit="1" customWidth="1"/>
    <col min="3" max="3" width="12.421875" style="128" bestFit="1" customWidth="1"/>
    <col min="4" max="4" width="9.57421875" style="128" bestFit="1" customWidth="1"/>
    <col min="5" max="5" width="11.7109375" style="128" bestFit="1" customWidth="1"/>
    <col min="6" max="6" width="11.7109375" style="128" customWidth="1"/>
    <col min="7" max="7" width="10.7109375" style="128" customWidth="1"/>
    <col min="8" max="8" width="10.421875" style="128" bestFit="1" customWidth="1"/>
    <col min="9" max="9" width="11.7109375" style="128" bestFit="1" customWidth="1"/>
    <col min="10" max="10" width="9.57421875" style="128" bestFit="1" customWidth="1"/>
    <col min="11" max="11" width="11.7109375" style="128" bestFit="1" customWidth="1"/>
    <col min="12" max="12" width="10.8515625" style="128" customWidth="1"/>
    <col min="13" max="13" width="9.421875" style="128" customWidth="1"/>
    <col min="14" max="14" width="11.140625" style="128" customWidth="1"/>
    <col min="15" max="15" width="12.421875" style="128" bestFit="1" customWidth="1"/>
    <col min="16" max="16" width="9.421875" style="128" customWidth="1"/>
    <col min="17" max="17" width="10.57421875" style="128" bestFit="1" customWidth="1"/>
    <col min="18" max="18" width="12.7109375" style="128" bestFit="1" customWidth="1"/>
    <col min="19" max="19" width="10.140625" style="128" customWidth="1"/>
    <col min="20" max="21" width="11.140625" style="128" bestFit="1" customWidth="1"/>
    <col min="22" max="23" width="10.28125" style="128" customWidth="1"/>
    <col min="24" max="24" width="12.71093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69" t="s">
        <v>28</v>
      </c>
      <c r="Y1" s="570"/>
    </row>
    <row r="2" ht="5.25" customHeight="1" thickBot="1"/>
    <row r="3" spans="1:25" ht="24" customHeight="1" thickTop="1">
      <c r="A3" s="571" t="s">
        <v>46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3"/>
    </row>
    <row r="4" spans="1:25" ht="21" customHeight="1" thickBot="1">
      <c r="A4" s="585" t="s">
        <v>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7"/>
    </row>
    <row r="5" spans="1:25" s="174" customFormat="1" ht="19.5" customHeight="1" thickBot="1" thickTop="1">
      <c r="A5" s="574" t="s">
        <v>44</v>
      </c>
      <c r="B5" s="589" t="s">
        <v>36</v>
      </c>
      <c r="C5" s="590"/>
      <c r="D5" s="590"/>
      <c r="E5" s="590"/>
      <c r="F5" s="590"/>
      <c r="G5" s="590"/>
      <c r="H5" s="590"/>
      <c r="I5" s="590"/>
      <c r="J5" s="591"/>
      <c r="K5" s="591"/>
      <c r="L5" s="591"/>
      <c r="M5" s="592"/>
      <c r="N5" s="593" t="s">
        <v>35</v>
      </c>
      <c r="O5" s="590"/>
      <c r="P5" s="590"/>
      <c r="Q5" s="590"/>
      <c r="R5" s="590"/>
      <c r="S5" s="590"/>
      <c r="T5" s="590"/>
      <c r="U5" s="590"/>
      <c r="V5" s="590"/>
      <c r="W5" s="590"/>
      <c r="X5" s="590"/>
      <c r="Y5" s="592"/>
    </row>
    <row r="6" spans="1:25" s="173" customFormat="1" ht="26.25" customHeight="1" thickBot="1">
      <c r="A6" s="575"/>
      <c r="B6" s="581" t="s">
        <v>156</v>
      </c>
      <c r="C6" s="582"/>
      <c r="D6" s="582"/>
      <c r="E6" s="582"/>
      <c r="F6" s="583"/>
      <c r="G6" s="578" t="s">
        <v>34</v>
      </c>
      <c r="H6" s="581" t="s">
        <v>157</v>
      </c>
      <c r="I6" s="582"/>
      <c r="J6" s="582"/>
      <c r="K6" s="582"/>
      <c r="L6" s="583"/>
      <c r="M6" s="578" t="s">
        <v>33</v>
      </c>
      <c r="N6" s="588" t="s">
        <v>158</v>
      </c>
      <c r="O6" s="582"/>
      <c r="P6" s="582"/>
      <c r="Q6" s="582"/>
      <c r="R6" s="582"/>
      <c r="S6" s="578" t="s">
        <v>34</v>
      </c>
      <c r="T6" s="588" t="s">
        <v>159</v>
      </c>
      <c r="U6" s="582"/>
      <c r="V6" s="582"/>
      <c r="W6" s="582"/>
      <c r="X6" s="582"/>
      <c r="Y6" s="578" t="s">
        <v>33</v>
      </c>
    </row>
    <row r="7" spans="1:25" s="168" customFormat="1" ht="26.25" customHeight="1">
      <c r="A7" s="576"/>
      <c r="B7" s="561" t="s">
        <v>22</v>
      </c>
      <c r="C7" s="562"/>
      <c r="D7" s="563" t="s">
        <v>21</v>
      </c>
      <c r="E7" s="564"/>
      <c r="F7" s="565" t="s">
        <v>17</v>
      </c>
      <c r="G7" s="579"/>
      <c r="H7" s="561" t="s">
        <v>22</v>
      </c>
      <c r="I7" s="562"/>
      <c r="J7" s="563" t="s">
        <v>21</v>
      </c>
      <c r="K7" s="564"/>
      <c r="L7" s="565" t="s">
        <v>17</v>
      </c>
      <c r="M7" s="579"/>
      <c r="N7" s="562" t="s">
        <v>22</v>
      </c>
      <c r="O7" s="562"/>
      <c r="P7" s="567" t="s">
        <v>21</v>
      </c>
      <c r="Q7" s="562"/>
      <c r="R7" s="565" t="s">
        <v>17</v>
      </c>
      <c r="S7" s="579"/>
      <c r="T7" s="568" t="s">
        <v>22</v>
      </c>
      <c r="U7" s="564"/>
      <c r="V7" s="563" t="s">
        <v>21</v>
      </c>
      <c r="W7" s="584"/>
      <c r="X7" s="565" t="s">
        <v>17</v>
      </c>
      <c r="Y7" s="579"/>
    </row>
    <row r="8" spans="1:25" s="168" customFormat="1" ht="31.5" thickBot="1">
      <c r="A8" s="577"/>
      <c r="B8" s="171" t="s">
        <v>19</v>
      </c>
      <c r="C8" s="169" t="s">
        <v>18</v>
      </c>
      <c r="D8" s="170" t="s">
        <v>19</v>
      </c>
      <c r="E8" s="169" t="s">
        <v>18</v>
      </c>
      <c r="F8" s="566"/>
      <c r="G8" s="580"/>
      <c r="H8" s="171" t="s">
        <v>19</v>
      </c>
      <c r="I8" s="169" t="s">
        <v>18</v>
      </c>
      <c r="J8" s="170" t="s">
        <v>19</v>
      </c>
      <c r="K8" s="169" t="s">
        <v>18</v>
      </c>
      <c r="L8" s="566"/>
      <c r="M8" s="580"/>
      <c r="N8" s="172" t="s">
        <v>19</v>
      </c>
      <c r="O8" s="169" t="s">
        <v>18</v>
      </c>
      <c r="P8" s="170" t="s">
        <v>19</v>
      </c>
      <c r="Q8" s="169" t="s">
        <v>18</v>
      </c>
      <c r="R8" s="566"/>
      <c r="S8" s="580"/>
      <c r="T8" s="171" t="s">
        <v>19</v>
      </c>
      <c r="U8" s="169" t="s">
        <v>18</v>
      </c>
      <c r="V8" s="170" t="s">
        <v>19</v>
      </c>
      <c r="W8" s="169" t="s">
        <v>18</v>
      </c>
      <c r="X8" s="566"/>
      <c r="Y8" s="580"/>
    </row>
    <row r="9" spans="1:25" s="157" customFormat="1" ht="18" customHeight="1" thickBot="1" thickTop="1">
      <c r="A9" s="167" t="s">
        <v>24</v>
      </c>
      <c r="B9" s="166">
        <f>SUM(B10:B36)</f>
        <v>402021</v>
      </c>
      <c r="C9" s="160">
        <f>SUM(C10:C36)</f>
        <v>372544</v>
      </c>
      <c r="D9" s="161">
        <f>SUM(D10:D36)</f>
        <v>4787</v>
      </c>
      <c r="E9" s="160">
        <f>SUM(E10:E36)</f>
        <v>4438</v>
      </c>
      <c r="F9" s="159">
        <f aca="true" t="shared" si="0" ref="F9:F36">SUM(B9:E9)</f>
        <v>783790</v>
      </c>
      <c r="G9" s="163">
        <f aca="true" t="shared" si="1" ref="G9:G36">F9/$F$9</f>
        <v>1</v>
      </c>
      <c r="H9" s="162">
        <f>SUM(H10:H36)</f>
        <v>350391</v>
      </c>
      <c r="I9" s="160">
        <f>SUM(I10:I36)</f>
        <v>324001</v>
      </c>
      <c r="J9" s="161">
        <f>SUM(J10:J36)</f>
        <v>3050</v>
      </c>
      <c r="K9" s="160">
        <f>SUM(K10:K36)</f>
        <v>2006</v>
      </c>
      <c r="L9" s="159">
        <f aca="true" t="shared" si="2" ref="L9:L36">SUM(H9:K9)</f>
        <v>679448</v>
      </c>
      <c r="M9" s="165">
        <f aca="true" t="shared" si="3" ref="M9:M36">IF(ISERROR(F9/L9-1),"         /0",(F9/L9-1))</f>
        <v>0.15356877936207036</v>
      </c>
      <c r="N9" s="164">
        <f>SUM(N10:N36)</f>
        <v>2092511</v>
      </c>
      <c r="O9" s="160">
        <f>SUM(O10:O36)</f>
        <v>1978697</v>
      </c>
      <c r="P9" s="161">
        <f>SUM(P10:P36)</f>
        <v>25280</v>
      </c>
      <c r="Q9" s="160">
        <f>SUM(Q10:Q36)</f>
        <v>25483</v>
      </c>
      <c r="R9" s="159">
        <f aca="true" t="shared" si="4" ref="R9:R36">SUM(N9:Q9)</f>
        <v>4121971</v>
      </c>
      <c r="S9" s="163">
        <f aca="true" t="shared" si="5" ref="S9:S36">R9/$R$9</f>
        <v>1</v>
      </c>
      <c r="T9" s="162">
        <f>SUM(T10:T36)</f>
        <v>1864563</v>
      </c>
      <c r="U9" s="160">
        <f>SUM(U10:U36)</f>
        <v>1747035</v>
      </c>
      <c r="V9" s="161">
        <f>SUM(V10:V36)</f>
        <v>16358</v>
      </c>
      <c r="W9" s="160">
        <f>SUM(W10:W36)</f>
        <v>13624</v>
      </c>
      <c r="X9" s="159">
        <f aca="true" t="shared" si="6" ref="X9:X36">SUM(T9:W9)</f>
        <v>3641580</v>
      </c>
      <c r="Y9" s="158">
        <f>IF(ISERROR(R9/X9-1),"         /0",(R9/X9-1))</f>
        <v>0.13191828821555474</v>
      </c>
    </row>
    <row r="10" spans="1:25" ht="19.5" customHeight="1" thickTop="1">
      <c r="A10" s="156" t="s">
        <v>160</v>
      </c>
      <c r="B10" s="154">
        <v>135601</v>
      </c>
      <c r="C10" s="150">
        <v>131701</v>
      </c>
      <c r="D10" s="151">
        <v>4087</v>
      </c>
      <c r="E10" s="150">
        <v>3671</v>
      </c>
      <c r="F10" s="149">
        <f t="shared" si="0"/>
        <v>275060</v>
      </c>
      <c r="G10" s="153">
        <f t="shared" si="1"/>
        <v>0.3509358374054275</v>
      </c>
      <c r="H10" s="152">
        <v>126398</v>
      </c>
      <c r="I10" s="150">
        <v>119266</v>
      </c>
      <c r="J10" s="151">
        <v>1763</v>
      </c>
      <c r="K10" s="150">
        <v>756</v>
      </c>
      <c r="L10" s="149">
        <f t="shared" si="2"/>
        <v>248183</v>
      </c>
      <c r="M10" s="155">
        <f t="shared" si="3"/>
        <v>0.10829508870470583</v>
      </c>
      <c r="N10" s="154">
        <v>724661</v>
      </c>
      <c r="O10" s="150">
        <v>704905</v>
      </c>
      <c r="P10" s="151">
        <v>20274</v>
      </c>
      <c r="Q10" s="150">
        <v>20077</v>
      </c>
      <c r="R10" s="149">
        <f t="shared" si="4"/>
        <v>1469917</v>
      </c>
      <c r="S10" s="153">
        <f t="shared" si="5"/>
        <v>0.35660537155647143</v>
      </c>
      <c r="T10" s="152">
        <v>687808</v>
      </c>
      <c r="U10" s="150">
        <v>646406</v>
      </c>
      <c r="V10" s="151">
        <v>4685</v>
      </c>
      <c r="W10" s="150">
        <v>3035</v>
      </c>
      <c r="X10" s="149">
        <f t="shared" si="6"/>
        <v>1341934</v>
      </c>
      <c r="Y10" s="148">
        <f aca="true" t="shared" si="7" ref="Y10:Y36">IF(ISERROR(R10/X10-1),"         /0",IF(R10/X10&gt;5,"  *  ",(R10/X10-1)))</f>
        <v>0.0953720525748658</v>
      </c>
    </row>
    <row r="11" spans="1:25" ht="19.5" customHeight="1">
      <c r="A11" s="147" t="s">
        <v>163</v>
      </c>
      <c r="B11" s="145">
        <v>58195</v>
      </c>
      <c r="C11" s="141">
        <v>50718</v>
      </c>
      <c r="D11" s="142">
        <v>312</v>
      </c>
      <c r="E11" s="141">
        <v>208</v>
      </c>
      <c r="F11" s="140">
        <f t="shared" si="0"/>
        <v>109433</v>
      </c>
      <c r="G11" s="144">
        <f t="shared" si="1"/>
        <v>0.1396203064596384</v>
      </c>
      <c r="H11" s="143">
        <v>56728</v>
      </c>
      <c r="I11" s="141">
        <v>50705</v>
      </c>
      <c r="J11" s="142">
        <v>660</v>
      </c>
      <c r="K11" s="141">
        <v>640</v>
      </c>
      <c r="L11" s="140">
        <f t="shared" si="2"/>
        <v>108733</v>
      </c>
      <c r="M11" s="146">
        <f t="shared" si="3"/>
        <v>0.0064377879760513235</v>
      </c>
      <c r="N11" s="145">
        <v>302835</v>
      </c>
      <c r="O11" s="141">
        <v>279374</v>
      </c>
      <c r="P11" s="142">
        <v>1465</v>
      </c>
      <c r="Q11" s="141">
        <v>1597</v>
      </c>
      <c r="R11" s="140">
        <f t="shared" si="4"/>
        <v>585271</v>
      </c>
      <c r="S11" s="144">
        <f t="shared" si="5"/>
        <v>0.14198814111016309</v>
      </c>
      <c r="T11" s="143">
        <v>294183</v>
      </c>
      <c r="U11" s="141">
        <v>271472</v>
      </c>
      <c r="V11" s="142">
        <v>2223</v>
      </c>
      <c r="W11" s="141">
        <v>2451</v>
      </c>
      <c r="X11" s="140">
        <f t="shared" si="6"/>
        <v>570329</v>
      </c>
      <c r="Y11" s="139">
        <f t="shared" si="7"/>
        <v>0.026198913258838274</v>
      </c>
    </row>
    <row r="12" spans="1:25" ht="19.5" customHeight="1">
      <c r="A12" s="147" t="s">
        <v>183</v>
      </c>
      <c r="B12" s="145">
        <v>24659</v>
      </c>
      <c r="C12" s="141">
        <v>24202</v>
      </c>
      <c r="D12" s="142">
        <v>0</v>
      </c>
      <c r="E12" s="141">
        <v>0</v>
      </c>
      <c r="F12" s="140">
        <f aca="true" t="shared" si="8" ref="F12:F22">SUM(B12:E12)</f>
        <v>48861</v>
      </c>
      <c r="G12" s="144">
        <f t="shared" si="1"/>
        <v>0.06233940213577616</v>
      </c>
      <c r="H12" s="143">
        <v>22563</v>
      </c>
      <c r="I12" s="141">
        <v>23206</v>
      </c>
      <c r="J12" s="142"/>
      <c r="K12" s="141"/>
      <c r="L12" s="140">
        <f aca="true" t="shared" si="9" ref="L12:L22">SUM(H12:K12)</f>
        <v>45769</v>
      </c>
      <c r="M12" s="146">
        <f aca="true" t="shared" si="10" ref="M12:M22">IF(ISERROR(F12/L12-1),"         /0",(F12/L12-1))</f>
        <v>0.06755664314273857</v>
      </c>
      <c r="N12" s="145">
        <v>120751</v>
      </c>
      <c r="O12" s="141">
        <v>116962</v>
      </c>
      <c r="P12" s="142"/>
      <c r="Q12" s="141"/>
      <c r="R12" s="140">
        <f aca="true" t="shared" si="11" ref="R12:R22">SUM(N12:Q12)</f>
        <v>237713</v>
      </c>
      <c r="S12" s="144">
        <f t="shared" si="5"/>
        <v>0.05766974100497068</v>
      </c>
      <c r="T12" s="143">
        <v>119636</v>
      </c>
      <c r="U12" s="141">
        <v>117480</v>
      </c>
      <c r="V12" s="142"/>
      <c r="W12" s="141"/>
      <c r="X12" s="140">
        <f aca="true" t="shared" si="12" ref="X12:X22">SUM(T12:W12)</f>
        <v>237116</v>
      </c>
      <c r="Y12" s="139">
        <f aca="true" t="shared" si="13" ref="Y12:Y22">IF(ISERROR(R12/X12-1),"         /0",IF(R12/X12&gt;5,"  *  ",(R12/X12-1)))</f>
        <v>0.0025177550228581147</v>
      </c>
    </row>
    <row r="13" spans="1:25" ht="19.5" customHeight="1">
      <c r="A13" s="147" t="s">
        <v>184</v>
      </c>
      <c r="B13" s="145">
        <v>27678</v>
      </c>
      <c r="C13" s="141">
        <v>19828</v>
      </c>
      <c r="D13" s="142">
        <v>0</v>
      </c>
      <c r="E13" s="141">
        <v>0</v>
      </c>
      <c r="F13" s="140">
        <f t="shared" si="8"/>
        <v>47506</v>
      </c>
      <c r="G13" s="144">
        <f aca="true" t="shared" si="14" ref="G13:G19">F13/$F$9</f>
        <v>0.06061062274333686</v>
      </c>
      <c r="H13" s="143">
        <v>23699</v>
      </c>
      <c r="I13" s="141">
        <v>17544</v>
      </c>
      <c r="J13" s="142"/>
      <c r="K13" s="141"/>
      <c r="L13" s="140">
        <f t="shared" si="9"/>
        <v>41243</v>
      </c>
      <c r="M13" s="146">
        <f t="shared" si="10"/>
        <v>0.15185607254564415</v>
      </c>
      <c r="N13" s="145">
        <v>138304</v>
      </c>
      <c r="O13" s="141">
        <v>126451</v>
      </c>
      <c r="P13" s="142"/>
      <c r="Q13" s="141"/>
      <c r="R13" s="140">
        <f t="shared" si="11"/>
        <v>264755</v>
      </c>
      <c r="S13" s="144">
        <f aca="true" t="shared" si="15" ref="S13:S19">R13/$R$9</f>
        <v>0.06423019472965724</v>
      </c>
      <c r="T13" s="143">
        <v>97664</v>
      </c>
      <c r="U13" s="141">
        <v>90936</v>
      </c>
      <c r="V13" s="142"/>
      <c r="W13" s="141"/>
      <c r="X13" s="140">
        <f t="shared" si="12"/>
        <v>188600</v>
      </c>
      <c r="Y13" s="139">
        <f t="shared" si="13"/>
        <v>0.40379109225874865</v>
      </c>
    </row>
    <row r="14" spans="1:25" ht="19.5" customHeight="1">
      <c r="A14" s="147" t="s">
        <v>185</v>
      </c>
      <c r="B14" s="145">
        <v>15898</v>
      </c>
      <c r="C14" s="141">
        <v>13211</v>
      </c>
      <c r="D14" s="142">
        <v>0</v>
      </c>
      <c r="E14" s="141">
        <v>68</v>
      </c>
      <c r="F14" s="140">
        <f t="shared" si="8"/>
        <v>29177</v>
      </c>
      <c r="G14" s="144">
        <f t="shared" si="14"/>
        <v>0.037225532349226195</v>
      </c>
      <c r="H14" s="143">
        <v>6824</v>
      </c>
      <c r="I14" s="141">
        <v>5853</v>
      </c>
      <c r="J14" s="142">
        <v>210</v>
      </c>
      <c r="K14" s="141">
        <v>216</v>
      </c>
      <c r="L14" s="140">
        <f t="shared" si="9"/>
        <v>13103</v>
      </c>
      <c r="M14" s="146">
        <f t="shared" si="10"/>
        <v>1.2267419674883615</v>
      </c>
      <c r="N14" s="145">
        <v>71506</v>
      </c>
      <c r="O14" s="141">
        <v>64657</v>
      </c>
      <c r="P14" s="142"/>
      <c r="Q14" s="141">
        <v>68</v>
      </c>
      <c r="R14" s="140">
        <f t="shared" si="11"/>
        <v>136231</v>
      </c>
      <c r="S14" s="144">
        <f t="shared" si="15"/>
        <v>0.03304996565963225</v>
      </c>
      <c r="T14" s="143">
        <v>42897</v>
      </c>
      <c r="U14" s="141">
        <v>42780</v>
      </c>
      <c r="V14" s="142">
        <v>506</v>
      </c>
      <c r="W14" s="141">
        <v>508</v>
      </c>
      <c r="X14" s="140">
        <f t="shared" si="12"/>
        <v>86691</v>
      </c>
      <c r="Y14" s="139">
        <f t="shared" si="13"/>
        <v>0.5714549376521207</v>
      </c>
    </row>
    <row r="15" spans="1:25" ht="19.5" customHeight="1">
      <c r="A15" s="147" t="s">
        <v>186</v>
      </c>
      <c r="B15" s="145">
        <v>14056</v>
      </c>
      <c r="C15" s="141">
        <v>13928</v>
      </c>
      <c r="D15" s="142">
        <v>0</v>
      </c>
      <c r="E15" s="141">
        <v>0</v>
      </c>
      <c r="F15" s="140">
        <f t="shared" si="8"/>
        <v>27984</v>
      </c>
      <c r="G15" s="144">
        <f t="shared" si="14"/>
        <v>0.03570344097270953</v>
      </c>
      <c r="H15" s="143">
        <v>8541</v>
      </c>
      <c r="I15" s="141">
        <v>8362</v>
      </c>
      <c r="J15" s="142"/>
      <c r="K15" s="141"/>
      <c r="L15" s="140">
        <f t="shared" si="9"/>
        <v>16903</v>
      </c>
      <c r="M15" s="146">
        <f t="shared" si="10"/>
        <v>0.6555641010471513</v>
      </c>
      <c r="N15" s="145">
        <v>59520</v>
      </c>
      <c r="O15" s="141">
        <v>57330</v>
      </c>
      <c r="P15" s="142"/>
      <c r="Q15" s="141"/>
      <c r="R15" s="140">
        <f t="shared" si="11"/>
        <v>116850</v>
      </c>
      <c r="S15" s="144">
        <f t="shared" si="15"/>
        <v>0.02834808881479273</v>
      </c>
      <c r="T15" s="143">
        <v>30393</v>
      </c>
      <c r="U15" s="141">
        <v>30042</v>
      </c>
      <c r="V15" s="142"/>
      <c r="W15" s="141"/>
      <c r="X15" s="140">
        <f t="shared" si="12"/>
        <v>60435</v>
      </c>
      <c r="Y15" s="139">
        <f t="shared" si="13"/>
        <v>0.9334822536609582</v>
      </c>
    </row>
    <row r="16" spans="1:25" ht="19.5" customHeight="1">
      <c r="A16" s="147" t="s">
        <v>161</v>
      </c>
      <c r="B16" s="145">
        <v>12033</v>
      </c>
      <c r="C16" s="141">
        <v>10367</v>
      </c>
      <c r="D16" s="142">
        <v>0</v>
      </c>
      <c r="E16" s="141">
        <v>0</v>
      </c>
      <c r="F16" s="140">
        <f t="shared" si="8"/>
        <v>22400</v>
      </c>
      <c r="G16" s="144">
        <f t="shared" si="14"/>
        <v>0.02857908368312941</v>
      </c>
      <c r="H16" s="143">
        <v>1965</v>
      </c>
      <c r="I16" s="141">
        <v>1795</v>
      </c>
      <c r="J16" s="142"/>
      <c r="K16" s="141"/>
      <c r="L16" s="140">
        <f t="shared" si="9"/>
        <v>3760</v>
      </c>
      <c r="M16" s="146">
        <f t="shared" si="10"/>
        <v>4.957446808510638</v>
      </c>
      <c r="N16" s="145">
        <v>46991</v>
      </c>
      <c r="O16" s="141">
        <v>45208</v>
      </c>
      <c r="P16" s="142">
        <v>252</v>
      </c>
      <c r="Q16" s="141">
        <v>251</v>
      </c>
      <c r="R16" s="140">
        <f t="shared" si="11"/>
        <v>92702</v>
      </c>
      <c r="S16" s="144">
        <f t="shared" si="15"/>
        <v>0.02248972639545499</v>
      </c>
      <c r="T16" s="143">
        <v>12352</v>
      </c>
      <c r="U16" s="141">
        <v>13250</v>
      </c>
      <c r="V16" s="142"/>
      <c r="W16" s="141"/>
      <c r="X16" s="140">
        <f t="shared" si="12"/>
        <v>25602</v>
      </c>
      <c r="Y16" s="139">
        <f t="shared" si="13"/>
        <v>2.620888993047418</v>
      </c>
    </row>
    <row r="17" spans="1:25" ht="19.5" customHeight="1">
      <c r="A17" s="147" t="s">
        <v>187</v>
      </c>
      <c r="B17" s="145">
        <v>10765</v>
      </c>
      <c r="C17" s="141">
        <v>11544</v>
      </c>
      <c r="D17" s="142">
        <v>0</v>
      </c>
      <c r="E17" s="141">
        <v>0</v>
      </c>
      <c r="F17" s="140">
        <f t="shared" si="8"/>
        <v>22309</v>
      </c>
      <c r="G17" s="144">
        <f t="shared" si="14"/>
        <v>0.028462981155666697</v>
      </c>
      <c r="H17" s="143">
        <v>11065</v>
      </c>
      <c r="I17" s="141">
        <v>10807</v>
      </c>
      <c r="J17" s="142"/>
      <c r="K17" s="141"/>
      <c r="L17" s="140">
        <f t="shared" si="9"/>
        <v>21872</v>
      </c>
      <c r="M17" s="146">
        <f t="shared" si="10"/>
        <v>0.019979882955376782</v>
      </c>
      <c r="N17" s="145">
        <v>64217</v>
      </c>
      <c r="O17" s="141">
        <v>60972</v>
      </c>
      <c r="P17" s="142"/>
      <c r="Q17" s="141"/>
      <c r="R17" s="140">
        <f t="shared" si="11"/>
        <v>125189</v>
      </c>
      <c r="S17" s="144">
        <f t="shared" si="15"/>
        <v>0.030371150112409817</v>
      </c>
      <c r="T17" s="143">
        <v>41156</v>
      </c>
      <c r="U17" s="141">
        <v>38893</v>
      </c>
      <c r="V17" s="142"/>
      <c r="W17" s="141"/>
      <c r="X17" s="140">
        <f t="shared" si="12"/>
        <v>80049</v>
      </c>
      <c r="Y17" s="139">
        <f t="shared" si="13"/>
        <v>0.5639046084273382</v>
      </c>
    </row>
    <row r="18" spans="1:25" ht="19.5" customHeight="1">
      <c r="A18" s="147" t="s">
        <v>188</v>
      </c>
      <c r="B18" s="145">
        <v>10726</v>
      </c>
      <c r="C18" s="141">
        <v>9392</v>
      </c>
      <c r="D18" s="142">
        <v>0</v>
      </c>
      <c r="E18" s="141">
        <v>0</v>
      </c>
      <c r="F18" s="140">
        <f t="shared" si="8"/>
        <v>20118</v>
      </c>
      <c r="G18" s="144">
        <f t="shared" si="14"/>
        <v>0.025667589532910602</v>
      </c>
      <c r="H18" s="143">
        <v>10179</v>
      </c>
      <c r="I18" s="141">
        <v>8262</v>
      </c>
      <c r="J18" s="142"/>
      <c r="K18" s="141"/>
      <c r="L18" s="140">
        <f t="shared" si="9"/>
        <v>18441</v>
      </c>
      <c r="M18" s="146">
        <f t="shared" si="10"/>
        <v>0.0909386692695624</v>
      </c>
      <c r="N18" s="145">
        <v>61939</v>
      </c>
      <c r="O18" s="141">
        <v>57299</v>
      </c>
      <c r="P18" s="142"/>
      <c r="Q18" s="141"/>
      <c r="R18" s="140">
        <f t="shared" si="11"/>
        <v>119238</v>
      </c>
      <c r="S18" s="144">
        <f t="shared" si="15"/>
        <v>0.02892742331277925</v>
      </c>
      <c r="T18" s="143">
        <v>55494</v>
      </c>
      <c r="U18" s="141">
        <v>48074</v>
      </c>
      <c r="V18" s="142"/>
      <c r="W18" s="141"/>
      <c r="X18" s="140">
        <f t="shared" si="12"/>
        <v>103568</v>
      </c>
      <c r="Y18" s="139">
        <f t="shared" si="13"/>
        <v>0.1513015603275143</v>
      </c>
    </row>
    <row r="19" spans="1:25" ht="19.5" customHeight="1">
      <c r="A19" s="147" t="s">
        <v>189</v>
      </c>
      <c r="B19" s="145">
        <v>10098</v>
      </c>
      <c r="C19" s="141">
        <v>9698</v>
      </c>
      <c r="D19" s="142">
        <v>0</v>
      </c>
      <c r="E19" s="141">
        <v>0</v>
      </c>
      <c r="F19" s="140">
        <f t="shared" si="8"/>
        <v>19796</v>
      </c>
      <c r="G19" s="144">
        <f t="shared" si="14"/>
        <v>0.025256765204965614</v>
      </c>
      <c r="H19" s="143">
        <v>9846</v>
      </c>
      <c r="I19" s="141">
        <v>10103</v>
      </c>
      <c r="J19" s="142"/>
      <c r="K19" s="141"/>
      <c r="L19" s="140">
        <f t="shared" si="9"/>
        <v>19949</v>
      </c>
      <c r="M19" s="146">
        <f t="shared" si="10"/>
        <v>-0.00766955737129682</v>
      </c>
      <c r="N19" s="145">
        <v>68418</v>
      </c>
      <c r="O19" s="141">
        <v>65119</v>
      </c>
      <c r="P19" s="142"/>
      <c r="Q19" s="141"/>
      <c r="R19" s="140">
        <f t="shared" si="11"/>
        <v>133537</v>
      </c>
      <c r="S19" s="144">
        <f t="shared" si="15"/>
        <v>0.032396394831501724</v>
      </c>
      <c r="T19" s="143">
        <v>61367</v>
      </c>
      <c r="U19" s="141">
        <v>59578</v>
      </c>
      <c r="V19" s="142"/>
      <c r="W19" s="141"/>
      <c r="X19" s="140">
        <f t="shared" si="12"/>
        <v>120945</v>
      </c>
      <c r="Y19" s="139">
        <f t="shared" si="13"/>
        <v>0.1041134399933854</v>
      </c>
    </row>
    <row r="20" spans="1:25" ht="19.5" customHeight="1">
      <c r="A20" s="147" t="s">
        <v>190</v>
      </c>
      <c r="B20" s="145">
        <v>9426</v>
      </c>
      <c r="C20" s="141">
        <v>9331</v>
      </c>
      <c r="D20" s="142">
        <v>0</v>
      </c>
      <c r="E20" s="141">
        <v>0</v>
      </c>
      <c r="F20" s="140">
        <f t="shared" si="8"/>
        <v>18757</v>
      </c>
      <c r="G20" s="144">
        <f t="shared" si="1"/>
        <v>0.02393115502877046</v>
      </c>
      <c r="H20" s="143">
        <v>8462</v>
      </c>
      <c r="I20" s="141">
        <v>7947</v>
      </c>
      <c r="J20" s="142"/>
      <c r="K20" s="141"/>
      <c r="L20" s="140">
        <f t="shared" si="9"/>
        <v>16409</v>
      </c>
      <c r="M20" s="146">
        <f t="shared" si="10"/>
        <v>0.14309220549698343</v>
      </c>
      <c r="N20" s="145">
        <v>39027</v>
      </c>
      <c r="O20" s="141">
        <v>36026</v>
      </c>
      <c r="P20" s="142"/>
      <c r="Q20" s="141"/>
      <c r="R20" s="140">
        <f t="shared" si="11"/>
        <v>75053</v>
      </c>
      <c r="S20" s="144">
        <f t="shared" si="5"/>
        <v>0.01820803688332596</v>
      </c>
      <c r="T20" s="143">
        <v>36945</v>
      </c>
      <c r="U20" s="141">
        <v>34378</v>
      </c>
      <c r="V20" s="142"/>
      <c r="W20" s="141"/>
      <c r="X20" s="140">
        <f t="shared" si="12"/>
        <v>71323</v>
      </c>
      <c r="Y20" s="139">
        <f t="shared" si="13"/>
        <v>0.05229729540260508</v>
      </c>
    </row>
    <row r="21" spans="1:25" ht="19.5" customHeight="1">
      <c r="A21" s="147" t="s">
        <v>191</v>
      </c>
      <c r="B21" s="145">
        <v>9483</v>
      </c>
      <c r="C21" s="141">
        <v>9013</v>
      </c>
      <c r="D21" s="142">
        <v>0</v>
      </c>
      <c r="E21" s="141">
        <v>0</v>
      </c>
      <c r="F21" s="140">
        <f t="shared" si="8"/>
        <v>18496</v>
      </c>
      <c r="G21" s="144">
        <f t="shared" si="1"/>
        <v>0.023598157669783997</v>
      </c>
      <c r="H21" s="143">
        <v>6504</v>
      </c>
      <c r="I21" s="141">
        <v>5497</v>
      </c>
      <c r="J21" s="142"/>
      <c r="K21" s="141"/>
      <c r="L21" s="140">
        <f t="shared" si="9"/>
        <v>12001</v>
      </c>
      <c r="M21" s="146">
        <f t="shared" si="10"/>
        <v>0.5412048995917007</v>
      </c>
      <c r="N21" s="145">
        <v>42903</v>
      </c>
      <c r="O21" s="141">
        <v>42812</v>
      </c>
      <c r="P21" s="142"/>
      <c r="Q21" s="141"/>
      <c r="R21" s="140">
        <f t="shared" si="11"/>
        <v>85715</v>
      </c>
      <c r="S21" s="144">
        <f t="shared" si="5"/>
        <v>0.020794663523833624</v>
      </c>
      <c r="T21" s="143">
        <v>34747</v>
      </c>
      <c r="U21" s="141">
        <v>31596</v>
      </c>
      <c r="V21" s="142"/>
      <c r="W21" s="141"/>
      <c r="X21" s="140">
        <f t="shared" si="12"/>
        <v>66343</v>
      </c>
      <c r="Y21" s="139">
        <f t="shared" si="13"/>
        <v>0.29199764858387467</v>
      </c>
    </row>
    <row r="22" spans="1:25" ht="19.5" customHeight="1">
      <c r="A22" s="147" t="s">
        <v>192</v>
      </c>
      <c r="B22" s="145">
        <v>9075</v>
      </c>
      <c r="C22" s="141">
        <v>9318</v>
      </c>
      <c r="D22" s="142">
        <v>0</v>
      </c>
      <c r="E22" s="141">
        <v>0</v>
      </c>
      <c r="F22" s="140">
        <f t="shared" si="8"/>
        <v>18393</v>
      </c>
      <c r="G22" s="144">
        <f t="shared" si="1"/>
        <v>0.023466744918919608</v>
      </c>
      <c r="H22" s="143">
        <v>12062</v>
      </c>
      <c r="I22" s="141">
        <v>11918</v>
      </c>
      <c r="J22" s="142"/>
      <c r="K22" s="141"/>
      <c r="L22" s="140">
        <f t="shared" si="9"/>
        <v>23980</v>
      </c>
      <c r="M22" s="146">
        <f t="shared" si="10"/>
        <v>-0.23298582151793157</v>
      </c>
      <c r="N22" s="145">
        <v>54668</v>
      </c>
      <c r="O22" s="141">
        <v>48265</v>
      </c>
      <c r="P22" s="142"/>
      <c r="Q22" s="141"/>
      <c r="R22" s="140">
        <f t="shared" si="11"/>
        <v>102933</v>
      </c>
      <c r="S22" s="144">
        <f t="shared" si="5"/>
        <v>0.02497179140755721</v>
      </c>
      <c r="T22" s="143">
        <v>72966</v>
      </c>
      <c r="U22" s="141">
        <v>64457</v>
      </c>
      <c r="V22" s="142"/>
      <c r="W22" s="141"/>
      <c r="X22" s="140">
        <f t="shared" si="12"/>
        <v>137423</v>
      </c>
      <c r="Y22" s="139">
        <f t="shared" si="13"/>
        <v>-0.2509769107063592</v>
      </c>
    </row>
    <row r="23" spans="1:25" ht="19.5" customHeight="1">
      <c r="A23" s="147" t="s">
        <v>193</v>
      </c>
      <c r="B23" s="145">
        <v>9221</v>
      </c>
      <c r="C23" s="141">
        <v>7272</v>
      </c>
      <c r="D23" s="142">
        <v>0</v>
      </c>
      <c r="E23" s="141">
        <v>0</v>
      </c>
      <c r="F23" s="140">
        <f t="shared" si="0"/>
        <v>16493</v>
      </c>
      <c r="G23" s="144">
        <f t="shared" si="1"/>
        <v>0.02104262621365417</v>
      </c>
      <c r="H23" s="143">
        <v>2045</v>
      </c>
      <c r="I23" s="141">
        <v>1979</v>
      </c>
      <c r="J23" s="142"/>
      <c r="K23" s="141"/>
      <c r="L23" s="140">
        <f t="shared" si="2"/>
        <v>4024</v>
      </c>
      <c r="M23" s="146">
        <f t="shared" si="3"/>
        <v>3.0986580516898607</v>
      </c>
      <c r="N23" s="145">
        <v>37809</v>
      </c>
      <c r="O23" s="141">
        <v>35515</v>
      </c>
      <c r="P23" s="142">
        <v>261</v>
      </c>
      <c r="Q23" s="141">
        <v>138</v>
      </c>
      <c r="R23" s="140">
        <f t="shared" si="4"/>
        <v>73723</v>
      </c>
      <c r="S23" s="144">
        <f t="shared" si="5"/>
        <v>0.017885375709824257</v>
      </c>
      <c r="T23" s="143">
        <v>9325</v>
      </c>
      <c r="U23" s="141">
        <v>8631</v>
      </c>
      <c r="V23" s="142"/>
      <c r="W23" s="141"/>
      <c r="X23" s="140">
        <f t="shared" si="6"/>
        <v>17956</v>
      </c>
      <c r="Y23" s="139">
        <f t="shared" si="7"/>
        <v>3.105758520828692</v>
      </c>
    </row>
    <row r="24" spans="1:25" ht="19.5" customHeight="1">
      <c r="A24" s="147" t="s">
        <v>194</v>
      </c>
      <c r="B24" s="145">
        <v>8303</v>
      </c>
      <c r="C24" s="141">
        <v>7687</v>
      </c>
      <c r="D24" s="142">
        <v>0</v>
      </c>
      <c r="E24" s="141">
        <v>0</v>
      </c>
      <c r="F24" s="140">
        <f t="shared" si="0"/>
        <v>15990</v>
      </c>
      <c r="G24" s="144">
        <f t="shared" si="1"/>
        <v>0.020400872682733894</v>
      </c>
      <c r="H24" s="143">
        <v>6587</v>
      </c>
      <c r="I24" s="141">
        <v>6339</v>
      </c>
      <c r="J24" s="142"/>
      <c r="K24" s="141"/>
      <c r="L24" s="140">
        <f t="shared" si="2"/>
        <v>12926</v>
      </c>
      <c r="M24" s="146">
        <f t="shared" si="3"/>
        <v>0.23704162153798536</v>
      </c>
      <c r="N24" s="145">
        <v>45963</v>
      </c>
      <c r="O24" s="141">
        <v>39064</v>
      </c>
      <c r="P24" s="142"/>
      <c r="Q24" s="141"/>
      <c r="R24" s="140">
        <f t="shared" si="4"/>
        <v>85027</v>
      </c>
      <c r="S24" s="144">
        <f t="shared" si="5"/>
        <v>0.020627753082202663</v>
      </c>
      <c r="T24" s="143">
        <v>35072</v>
      </c>
      <c r="U24" s="141">
        <v>30050</v>
      </c>
      <c r="V24" s="142"/>
      <c r="W24" s="141"/>
      <c r="X24" s="140">
        <f t="shared" si="6"/>
        <v>65122</v>
      </c>
      <c r="Y24" s="139">
        <f t="shared" si="7"/>
        <v>0.30565707441417644</v>
      </c>
    </row>
    <row r="25" spans="1:25" ht="19.5" customHeight="1">
      <c r="A25" s="147" t="s">
        <v>195</v>
      </c>
      <c r="B25" s="145">
        <v>7475</v>
      </c>
      <c r="C25" s="141">
        <v>7251</v>
      </c>
      <c r="D25" s="142">
        <v>0</v>
      </c>
      <c r="E25" s="141">
        <v>0</v>
      </c>
      <c r="F25" s="140">
        <f t="shared" si="0"/>
        <v>14726</v>
      </c>
      <c r="G25" s="144">
        <f t="shared" si="1"/>
        <v>0.018788195817757307</v>
      </c>
      <c r="H25" s="143">
        <v>7566</v>
      </c>
      <c r="I25" s="141">
        <v>7503</v>
      </c>
      <c r="J25" s="142"/>
      <c r="K25" s="141"/>
      <c r="L25" s="140">
        <f t="shared" si="2"/>
        <v>15069</v>
      </c>
      <c r="M25" s="146">
        <f t="shared" si="3"/>
        <v>-0.022761961643108397</v>
      </c>
      <c r="N25" s="145">
        <v>39957</v>
      </c>
      <c r="O25" s="141">
        <v>37033</v>
      </c>
      <c r="P25" s="142"/>
      <c r="Q25" s="141"/>
      <c r="R25" s="140">
        <f t="shared" si="4"/>
        <v>76990</v>
      </c>
      <c r="S25" s="144">
        <f t="shared" si="5"/>
        <v>0.018677957705185214</v>
      </c>
      <c r="T25" s="143">
        <v>41902</v>
      </c>
      <c r="U25" s="141">
        <v>38422</v>
      </c>
      <c r="V25" s="142"/>
      <c r="W25" s="141"/>
      <c r="X25" s="140">
        <f t="shared" si="6"/>
        <v>80324</v>
      </c>
      <c r="Y25" s="139">
        <f t="shared" si="7"/>
        <v>-0.041506897066879156</v>
      </c>
    </row>
    <row r="26" spans="1:25" ht="19.5" customHeight="1">
      <c r="A26" s="147" t="s">
        <v>196</v>
      </c>
      <c r="B26" s="145">
        <v>6862</v>
      </c>
      <c r="C26" s="141">
        <v>6132</v>
      </c>
      <c r="D26" s="142">
        <v>0</v>
      </c>
      <c r="E26" s="141">
        <v>0</v>
      </c>
      <c r="F26" s="140">
        <f t="shared" si="0"/>
        <v>12994</v>
      </c>
      <c r="G26" s="144">
        <f t="shared" si="1"/>
        <v>0.016578420240115337</v>
      </c>
      <c r="H26" s="143">
        <v>7021</v>
      </c>
      <c r="I26" s="141">
        <v>6220</v>
      </c>
      <c r="J26" s="142"/>
      <c r="K26" s="141"/>
      <c r="L26" s="140">
        <f t="shared" si="2"/>
        <v>13241</v>
      </c>
      <c r="M26" s="146">
        <f t="shared" si="3"/>
        <v>-0.01865418019787024</v>
      </c>
      <c r="N26" s="145">
        <v>38963</v>
      </c>
      <c r="O26" s="141">
        <v>35736</v>
      </c>
      <c r="P26" s="142"/>
      <c r="Q26" s="141"/>
      <c r="R26" s="140">
        <f t="shared" si="4"/>
        <v>74699</v>
      </c>
      <c r="S26" s="144">
        <f t="shared" si="5"/>
        <v>0.018122155638649568</v>
      </c>
      <c r="T26" s="143">
        <v>39349</v>
      </c>
      <c r="U26" s="141">
        <v>36028</v>
      </c>
      <c r="V26" s="142"/>
      <c r="W26" s="141"/>
      <c r="X26" s="140">
        <f t="shared" si="6"/>
        <v>75377</v>
      </c>
      <c r="Y26" s="139">
        <f t="shared" si="7"/>
        <v>-0.008994786207994432</v>
      </c>
    </row>
    <row r="27" spans="1:25" ht="19.5" customHeight="1">
      <c r="A27" s="147" t="s">
        <v>197</v>
      </c>
      <c r="B27" s="145">
        <v>4418</v>
      </c>
      <c r="C27" s="141">
        <v>4198</v>
      </c>
      <c r="D27" s="142">
        <v>346</v>
      </c>
      <c r="E27" s="141">
        <v>425</v>
      </c>
      <c r="F27" s="140">
        <f t="shared" si="0"/>
        <v>9387</v>
      </c>
      <c r="G27" s="144">
        <f t="shared" si="1"/>
        <v>0.011976422255961417</v>
      </c>
      <c r="H27" s="143">
        <v>6255</v>
      </c>
      <c r="I27" s="141">
        <v>5622</v>
      </c>
      <c r="J27" s="142"/>
      <c r="K27" s="141">
        <v>91</v>
      </c>
      <c r="L27" s="140">
        <f t="shared" si="2"/>
        <v>11968</v>
      </c>
      <c r="M27" s="146" t="s">
        <v>50</v>
      </c>
      <c r="N27" s="145">
        <v>34655</v>
      </c>
      <c r="O27" s="141">
        <v>32126</v>
      </c>
      <c r="P27" s="142">
        <v>2383</v>
      </c>
      <c r="Q27" s="141">
        <v>2601</v>
      </c>
      <c r="R27" s="140">
        <f t="shared" si="4"/>
        <v>71765</v>
      </c>
      <c r="S27" s="144">
        <f t="shared" si="5"/>
        <v>0.017410360237857084</v>
      </c>
      <c r="T27" s="143">
        <v>31966</v>
      </c>
      <c r="U27" s="141">
        <v>31835</v>
      </c>
      <c r="V27" s="142">
        <v>2848</v>
      </c>
      <c r="W27" s="141">
        <v>2450</v>
      </c>
      <c r="X27" s="140">
        <f t="shared" si="6"/>
        <v>69099</v>
      </c>
      <c r="Y27" s="139">
        <f t="shared" si="7"/>
        <v>0.03858232391206817</v>
      </c>
    </row>
    <row r="28" spans="1:25" ht="19.5" customHeight="1">
      <c r="A28" s="147" t="s">
        <v>198</v>
      </c>
      <c r="B28" s="145">
        <v>4520</v>
      </c>
      <c r="C28" s="141">
        <v>4439</v>
      </c>
      <c r="D28" s="142">
        <v>0</v>
      </c>
      <c r="E28" s="141">
        <v>0</v>
      </c>
      <c r="F28" s="140">
        <f t="shared" si="0"/>
        <v>8959</v>
      </c>
      <c r="G28" s="144">
        <f t="shared" si="1"/>
        <v>0.011430357621301623</v>
      </c>
      <c r="H28" s="143">
        <v>4175</v>
      </c>
      <c r="I28" s="141">
        <v>3443</v>
      </c>
      <c r="J28" s="142"/>
      <c r="K28" s="141"/>
      <c r="L28" s="140">
        <f t="shared" si="2"/>
        <v>7618</v>
      </c>
      <c r="M28" s="146">
        <f t="shared" si="3"/>
        <v>0.17603045418745067</v>
      </c>
      <c r="N28" s="145">
        <v>22272</v>
      </c>
      <c r="O28" s="141">
        <v>22558</v>
      </c>
      <c r="P28" s="142">
        <v>138</v>
      </c>
      <c r="Q28" s="141">
        <v>135</v>
      </c>
      <c r="R28" s="140">
        <f t="shared" si="4"/>
        <v>45103</v>
      </c>
      <c r="S28" s="144">
        <f t="shared" si="5"/>
        <v>0.010942095419885292</v>
      </c>
      <c r="T28" s="143">
        <v>20262</v>
      </c>
      <c r="U28" s="141">
        <v>18827</v>
      </c>
      <c r="V28" s="142"/>
      <c r="W28" s="141"/>
      <c r="X28" s="140">
        <f t="shared" si="6"/>
        <v>39089</v>
      </c>
      <c r="Y28" s="139">
        <f t="shared" si="7"/>
        <v>0.15385402542914894</v>
      </c>
    </row>
    <row r="29" spans="1:25" ht="19.5" customHeight="1">
      <c r="A29" s="147" t="s">
        <v>199</v>
      </c>
      <c r="B29" s="145">
        <v>3609</v>
      </c>
      <c r="C29" s="141">
        <v>3699</v>
      </c>
      <c r="D29" s="142">
        <v>0</v>
      </c>
      <c r="E29" s="141">
        <v>0</v>
      </c>
      <c r="F29" s="140">
        <f t="shared" si="0"/>
        <v>7308</v>
      </c>
      <c r="G29" s="144">
        <f t="shared" si="1"/>
        <v>0.00932392605162097</v>
      </c>
      <c r="H29" s="143">
        <v>2505</v>
      </c>
      <c r="I29" s="141">
        <v>2229</v>
      </c>
      <c r="J29" s="142"/>
      <c r="K29" s="141"/>
      <c r="L29" s="140">
        <f t="shared" si="2"/>
        <v>4734</v>
      </c>
      <c r="M29" s="146">
        <f t="shared" si="3"/>
        <v>0.543726235741445</v>
      </c>
      <c r="N29" s="145">
        <v>23344</v>
      </c>
      <c r="O29" s="141">
        <v>22000</v>
      </c>
      <c r="P29" s="142"/>
      <c r="Q29" s="141"/>
      <c r="R29" s="140">
        <f t="shared" si="4"/>
        <v>45344</v>
      </c>
      <c r="S29" s="144">
        <f t="shared" si="5"/>
        <v>0.011000562594933346</v>
      </c>
      <c r="T29" s="143">
        <v>16109</v>
      </c>
      <c r="U29" s="141">
        <v>15088</v>
      </c>
      <c r="V29" s="142"/>
      <c r="W29" s="141"/>
      <c r="X29" s="140">
        <f t="shared" si="6"/>
        <v>31197</v>
      </c>
      <c r="Y29" s="139">
        <f t="shared" si="7"/>
        <v>0.4534730903612527</v>
      </c>
    </row>
    <row r="30" spans="1:25" ht="19.5" customHeight="1">
      <c r="A30" s="147" t="s">
        <v>200</v>
      </c>
      <c r="B30" s="145">
        <v>3984</v>
      </c>
      <c r="C30" s="141">
        <v>3199</v>
      </c>
      <c r="D30" s="142">
        <v>0</v>
      </c>
      <c r="E30" s="141">
        <v>0</v>
      </c>
      <c r="F30" s="140">
        <f t="shared" si="0"/>
        <v>7183</v>
      </c>
      <c r="G30" s="144">
        <f t="shared" si="1"/>
        <v>0.009164444557853507</v>
      </c>
      <c r="H30" s="143">
        <v>750</v>
      </c>
      <c r="I30" s="141">
        <v>810</v>
      </c>
      <c r="J30" s="142"/>
      <c r="K30" s="141"/>
      <c r="L30" s="140">
        <f t="shared" si="2"/>
        <v>1560</v>
      </c>
      <c r="M30" s="146">
        <f t="shared" si="3"/>
        <v>3.6044871794871796</v>
      </c>
      <c r="N30" s="145">
        <v>17056</v>
      </c>
      <c r="O30" s="141">
        <v>15779</v>
      </c>
      <c r="P30" s="142"/>
      <c r="Q30" s="141"/>
      <c r="R30" s="140">
        <f t="shared" si="4"/>
        <v>32835</v>
      </c>
      <c r="S30" s="144">
        <f t="shared" si="5"/>
        <v>0.00796584934731467</v>
      </c>
      <c r="T30" s="143">
        <v>4976</v>
      </c>
      <c r="U30" s="141">
        <v>5153</v>
      </c>
      <c r="V30" s="142">
        <v>98</v>
      </c>
      <c r="W30" s="141">
        <v>97</v>
      </c>
      <c r="X30" s="140">
        <f t="shared" si="6"/>
        <v>10324</v>
      </c>
      <c r="Y30" s="139">
        <f t="shared" si="7"/>
        <v>2.180453312669508</v>
      </c>
    </row>
    <row r="31" spans="1:25" ht="19.5" customHeight="1">
      <c r="A31" s="147" t="s">
        <v>201</v>
      </c>
      <c r="B31" s="145">
        <v>2748</v>
      </c>
      <c r="C31" s="141">
        <v>3240</v>
      </c>
      <c r="D31" s="142">
        <v>0</v>
      </c>
      <c r="E31" s="141">
        <v>0</v>
      </c>
      <c r="F31" s="140">
        <f t="shared" si="0"/>
        <v>5988</v>
      </c>
      <c r="G31" s="144">
        <f t="shared" si="1"/>
        <v>0.007639801477436558</v>
      </c>
      <c r="H31" s="143">
        <v>3007</v>
      </c>
      <c r="I31" s="141">
        <v>2517</v>
      </c>
      <c r="J31" s="142"/>
      <c r="K31" s="141"/>
      <c r="L31" s="140">
        <f t="shared" si="2"/>
        <v>5524</v>
      </c>
      <c r="M31" s="146">
        <f t="shared" si="3"/>
        <v>0.08399710354815348</v>
      </c>
      <c r="N31" s="145">
        <v>18020</v>
      </c>
      <c r="O31" s="141">
        <v>14786</v>
      </c>
      <c r="P31" s="142"/>
      <c r="Q31" s="141"/>
      <c r="R31" s="140">
        <f t="shared" si="4"/>
        <v>32806</v>
      </c>
      <c r="S31" s="144">
        <f t="shared" si="5"/>
        <v>0.007958813878118016</v>
      </c>
      <c r="T31" s="143">
        <v>18199</v>
      </c>
      <c r="U31" s="141">
        <v>13782</v>
      </c>
      <c r="V31" s="142"/>
      <c r="W31" s="141"/>
      <c r="X31" s="140">
        <f t="shared" si="6"/>
        <v>31981</v>
      </c>
      <c r="Y31" s="139">
        <f t="shared" si="7"/>
        <v>0.025796566711485003</v>
      </c>
    </row>
    <row r="32" spans="1:25" ht="19.5" customHeight="1">
      <c r="A32" s="147" t="s">
        <v>202</v>
      </c>
      <c r="B32" s="145">
        <v>1697</v>
      </c>
      <c r="C32" s="141">
        <v>1783</v>
      </c>
      <c r="D32" s="142">
        <v>0</v>
      </c>
      <c r="E32" s="141">
        <v>0</v>
      </c>
      <c r="F32" s="140">
        <f t="shared" si="0"/>
        <v>3480</v>
      </c>
      <c r="G32" s="144">
        <f t="shared" si="1"/>
        <v>0.004439964786486176</v>
      </c>
      <c r="H32" s="143">
        <v>1031</v>
      </c>
      <c r="I32" s="141">
        <v>1000</v>
      </c>
      <c r="J32" s="142"/>
      <c r="K32" s="141"/>
      <c r="L32" s="140">
        <f t="shared" si="2"/>
        <v>2031</v>
      </c>
      <c r="M32" s="146">
        <f t="shared" si="3"/>
        <v>0.7134416543574593</v>
      </c>
      <c r="N32" s="145">
        <v>9054</v>
      </c>
      <c r="O32" s="141">
        <v>9253</v>
      </c>
      <c r="P32" s="142"/>
      <c r="Q32" s="141"/>
      <c r="R32" s="140">
        <f t="shared" si="4"/>
        <v>18307</v>
      </c>
      <c r="S32" s="144">
        <f t="shared" si="5"/>
        <v>0.00444132188217724</v>
      </c>
      <c r="T32" s="143">
        <v>7059</v>
      </c>
      <c r="U32" s="141">
        <v>5674</v>
      </c>
      <c r="V32" s="142"/>
      <c r="W32" s="141"/>
      <c r="X32" s="140">
        <f t="shared" si="6"/>
        <v>12733</v>
      </c>
      <c r="Y32" s="139">
        <f t="shared" si="7"/>
        <v>0.43776015078928765</v>
      </c>
    </row>
    <row r="33" spans="1:25" ht="19.5" customHeight="1">
      <c r="A33" s="147" t="s">
        <v>203</v>
      </c>
      <c r="B33" s="145">
        <v>825</v>
      </c>
      <c r="C33" s="141">
        <v>807</v>
      </c>
      <c r="D33" s="142">
        <v>0</v>
      </c>
      <c r="E33" s="141">
        <v>0</v>
      </c>
      <c r="F33" s="140">
        <f t="shared" si="0"/>
        <v>1632</v>
      </c>
      <c r="G33" s="144">
        <f t="shared" si="1"/>
        <v>0.002082190382628</v>
      </c>
      <c r="H33" s="143">
        <v>824</v>
      </c>
      <c r="I33" s="141">
        <v>835</v>
      </c>
      <c r="J33" s="142"/>
      <c r="K33" s="141"/>
      <c r="L33" s="140">
        <f t="shared" si="2"/>
        <v>1659</v>
      </c>
      <c r="M33" s="146">
        <f t="shared" si="3"/>
        <v>-0.016274864376130238</v>
      </c>
      <c r="N33" s="145">
        <v>4322</v>
      </c>
      <c r="O33" s="141">
        <v>4292</v>
      </c>
      <c r="P33" s="142"/>
      <c r="Q33" s="141"/>
      <c r="R33" s="140">
        <f t="shared" si="4"/>
        <v>8614</v>
      </c>
      <c r="S33" s="144">
        <f t="shared" si="5"/>
        <v>0.002089776953792251</v>
      </c>
      <c r="T33" s="143">
        <v>3777</v>
      </c>
      <c r="U33" s="141">
        <v>3717</v>
      </c>
      <c r="V33" s="142"/>
      <c r="W33" s="141"/>
      <c r="X33" s="140">
        <f t="shared" si="6"/>
        <v>7494</v>
      </c>
      <c r="Y33" s="139">
        <f t="shared" si="7"/>
        <v>0.1494528956498533</v>
      </c>
    </row>
    <row r="34" spans="1:25" ht="19.5" customHeight="1">
      <c r="A34" s="147" t="s">
        <v>204</v>
      </c>
      <c r="B34" s="145">
        <v>496</v>
      </c>
      <c r="C34" s="141">
        <v>390</v>
      </c>
      <c r="D34" s="142">
        <v>0</v>
      </c>
      <c r="E34" s="141">
        <v>0</v>
      </c>
      <c r="F34" s="140">
        <f t="shared" si="0"/>
        <v>886</v>
      </c>
      <c r="G34" s="144">
        <f t="shared" si="1"/>
        <v>0.0011304048278237794</v>
      </c>
      <c r="H34" s="143">
        <v>537</v>
      </c>
      <c r="I34" s="141">
        <v>456</v>
      </c>
      <c r="J34" s="142">
        <v>0</v>
      </c>
      <c r="K34" s="141"/>
      <c r="L34" s="140">
        <f t="shared" si="2"/>
        <v>993</v>
      </c>
      <c r="M34" s="146">
        <f t="shared" si="3"/>
        <v>-0.10775427995971798</v>
      </c>
      <c r="N34" s="145">
        <v>2067</v>
      </c>
      <c r="O34" s="141">
        <v>2436</v>
      </c>
      <c r="P34" s="142">
        <v>148</v>
      </c>
      <c r="Q34" s="141">
        <v>259</v>
      </c>
      <c r="R34" s="140">
        <f t="shared" si="4"/>
        <v>4910</v>
      </c>
      <c r="S34" s="144">
        <f t="shared" si="5"/>
        <v>0.001191177715709305</v>
      </c>
      <c r="T34" s="143">
        <v>2450</v>
      </c>
      <c r="U34" s="141">
        <v>2807</v>
      </c>
      <c r="V34" s="142">
        <v>0</v>
      </c>
      <c r="W34" s="141"/>
      <c r="X34" s="140">
        <f t="shared" si="6"/>
        <v>5257</v>
      </c>
      <c r="Y34" s="139">
        <f t="shared" si="7"/>
        <v>-0.06600722845729501</v>
      </c>
    </row>
    <row r="35" spans="1:25" ht="19.5" customHeight="1">
      <c r="A35" s="147" t="s">
        <v>205</v>
      </c>
      <c r="B35" s="145">
        <v>170</v>
      </c>
      <c r="C35" s="141">
        <v>196</v>
      </c>
      <c r="D35" s="142">
        <v>0</v>
      </c>
      <c r="E35" s="141">
        <v>0</v>
      </c>
      <c r="F35" s="140">
        <f t="shared" si="0"/>
        <v>366</v>
      </c>
      <c r="G35" s="144">
        <f t="shared" si="1"/>
        <v>0.00046696181375113235</v>
      </c>
      <c r="H35" s="143">
        <v>176</v>
      </c>
      <c r="I35" s="141">
        <v>206</v>
      </c>
      <c r="J35" s="142"/>
      <c r="K35" s="141"/>
      <c r="L35" s="140">
        <f t="shared" si="2"/>
        <v>382</v>
      </c>
      <c r="M35" s="146">
        <f t="shared" si="3"/>
        <v>-0.041884816753926746</v>
      </c>
      <c r="N35" s="145">
        <v>3289</v>
      </c>
      <c r="O35" s="141">
        <v>2739</v>
      </c>
      <c r="P35" s="142"/>
      <c r="Q35" s="141"/>
      <c r="R35" s="140">
        <f t="shared" si="4"/>
        <v>6028</v>
      </c>
      <c r="S35" s="144">
        <f t="shared" si="5"/>
        <v>0.0014624071833596111</v>
      </c>
      <c r="T35" s="143">
        <v>1485</v>
      </c>
      <c r="U35" s="141">
        <v>1377</v>
      </c>
      <c r="V35" s="142"/>
      <c r="W35" s="141"/>
      <c r="X35" s="140">
        <f t="shared" si="6"/>
        <v>2862</v>
      </c>
      <c r="Y35" s="139">
        <f t="shared" si="7"/>
        <v>1.1062194269741439</v>
      </c>
    </row>
    <row r="36" spans="1:25" ht="19.5" customHeight="1" thickBot="1">
      <c r="A36" s="138" t="s">
        <v>174</v>
      </c>
      <c r="B36" s="136">
        <v>0</v>
      </c>
      <c r="C36" s="132">
        <v>0</v>
      </c>
      <c r="D36" s="133">
        <v>42</v>
      </c>
      <c r="E36" s="132">
        <v>66</v>
      </c>
      <c r="F36" s="131">
        <f t="shared" si="0"/>
        <v>108</v>
      </c>
      <c r="G36" s="135">
        <f t="shared" si="1"/>
        <v>0.00013779201061508823</v>
      </c>
      <c r="H36" s="134">
        <v>3076</v>
      </c>
      <c r="I36" s="132">
        <v>3577</v>
      </c>
      <c r="J36" s="133">
        <v>417</v>
      </c>
      <c r="K36" s="132">
        <v>303</v>
      </c>
      <c r="L36" s="131">
        <f t="shared" si="2"/>
        <v>7373</v>
      </c>
      <c r="M36" s="137">
        <f t="shared" si="3"/>
        <v>-0.9853519598535196</v>
      </c>
      <c r="N36" s="136">
        <v>0</v>
      </c>
      <c r="O36" s="132">
        <v>0</v>
      </c>
      <c r="P36" s="133">
        <v>359</v>
      </c>
      <c r="Q36" s="132">
        <v>357</v>
      </c>
      <c r="R36" s="131">
        <f t="shared" si="4"/>
        <v>716</v>
      </c>
      <c r="S36" s="135">
        <f t="shared" si="5"/>
        <v>0.00017370330844151984</v>
      </c>
      <c r="T36" s="134">
        <v>45024</v>
      </c>
      <c r="U36" s="132">
        <v>46302</v>
      </c>
      <c r="V36" s="133">
        <v>5998</v>
      </c>
      <c r="W36" s="132">
        <v>5083</v>
      </c>
      <c r="X36" s="131">
        <f t="shared" si="6"/>
        <v>102407</v>
      </c>
      <c r="Y36" s="130">
        <f t="shared" si="7"/>
        <v>-0.993008290448895</v>
      </c>
    </row>
    <row r="37" ht="15.75" thickTop="1">
      <c r="A37" s="129" t="s">
        <v>149</v>
      </c>
    </row>
    <row r="38" ht="15">
      <c r="A38" s="129" t="s">
        <v>42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37:Y65536 M37:M65536 Y3 M3 M5:M8 Y5:Y8">
    <cfRule type="cellIs" priority="3" dxfId="103" operator="lessThan" stopIfTrue="1">
      <formula>0</formula>
    </cfRule>
  </conditionalFormatting>
  <conditionalFormatting sqref="M9:M36 Y9:Y36">
    <cfRule type="cellIs" priority="4" dxfId="103" operator="lessThan" stopIfTrue="1">
      <formula>0</formula>
    </cfRule>
    <cfRule type="cellIs" priority="5" dxfId="105" operator="greaterThanOrEqual" stopIfTrue="1">
      <formula>0</formula>
    </cfRule>
  </conditionalFormatting>
  <conditionalFormatting sqref="G6:G8">
    <cfRule type="cellIs" priority="2" dxfId="103" operator="lessThan" stopIfTrue="1">
      <formula>0</formula>
    </cfRule>
  </conditionalFormatting>
  <conditionalFormatting sqref="S6:S8">
    <cfRule type="cellIs" priority="1" dxfId="10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45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9.8515625" style="128" customWidth="1"/>
    <col min="2" max="2" width="9.140625" style="128" customWidth="1"/>
    <col min="3" max="3" width="10.7109375" style="128" customWidth="1"/>
    <col min="4" max="4" width="8.57421875" style="128" bestFit="1" customWidth="1"/>
    <col min="5" max="5" width="10.57421875" style="128" bestFit="1" customWidth="1"/>
    <col min="6" max="6" width="10.140625" style="128" customWidth="1"/>
    <col min="7" max="7" width="11.28125" style="128" bestFit="1" customWidth="1"/>
    <col min="8" max="8" width="10.00390625" style="128" customWidth="1"/>
    <col min="9" max="9" width="10.8515625" style="128" bestFit="1" customWidth="1"/>
    <col min="10" max="10" width="9.00390625" style="128" bestFit="1" customWidth="1"/>
    <col min="11" max="11" width="10.57421875" style="128" bestFit="1" customWidth="1"/>
    <col min="12" max="12" width="9.421875" style="128" customWidth="1"/>
    <col min="13" max="13" width="9.57421875" style="128" customWidth="1"/>
    <col min="14" max="14" width="10.7109375" style="128" customWidth="1"/>
    <col min="15" max="15" width="12.421875" style="128" bestFit="1" customWidth="1"/>
    <col min="16" max="16" width="9.421875" style="128" customWidth="1"/>
    <col min="17" max="17" width="10.57421875" style="128" bestFit="1" customWidth="1"/>
    <col min="18" max="18" width="10.421875" style="128" bestFit="1" customWidth="1"/>
    <col min="19" max="19" width="11.28125" style="128" bestFit="1" customWidth="1"/>
    <col min="20" max="20" width="10.421875" style="128" bestFit="1" customWidth="1"/>
    <col min="21" max="21" width="10.28125" style="128" customWidth="1"/>
    <col min="22" max="22" width="9.421875" style="128" customWidth="1"/>
    <col min="23" max="23" width="10.28125" style="128" customWidth="1"/>
    <col min="24" max="24" width="10.57421875" style="128" customWidth="1"/>
    <col min="25" max="25" width="9.8515625" style="128" bestFit="1" customWidth="1"/>
    <col min="26" max="16384" width="8.00390625" style="128" customWidth="1"/>
  </cols>
  <sheetData>
    <row r="1" spans="24:25" ht="18.75" thickBot="1">
      <c r="X1" s="569" t="s">
        <v>28</v>
      </c>
      <c r="Y1" s="570"/>
    </row>
    <row r="2" ht="5.25" customHeight="1" thickBot="1"/>
    <row r="3" spans="1:25" ht="24" customHeight="1" thickTop="1">
      <c r="A3" s="571" t="s">
        <v>47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3"/>
    </row>
    <row r="4" spans="1:25" ht="21" customHeight="1" thickBot="1">
      <c r="A4" s="594" t="s">
        <v>45</v>
      </c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6"/>
    </row>
    <row r="5" spans="1:25" s="174" customFormat="1" ht="19.5" customHeight="1" thickBot="1" thickTop="1">
      <c r="A5" s="574" t="s">
        <v>44</v>
      </c>
      <c r="B5" s="589" t="s">
        <v>36</v>
      </c>
      <c r="C5" s="590"/>
      <c r="D5" s="590"/>
      <c r="E5" s="590"/>
      <c r="F5" s="590"/>
      <c r="G5" s="590"/>
      <c r="H5" s="590"/>
      <c r="I5" s="590"/>
      <c r="J5" s="591"/>
      <c r="K5" s="591"/>
      <c r="L5" s="591"/>
      <c r="M5" s="592"/>
      <c r="N5" s="593" t="s">
        <v>35</v>
      </c>
      <c r="O5" s="590"/>
      <c r="P5" s="590"/>
      <c r="Q5" s="590"/>
      <c r="R5" s="590"/>
      <c r="S5" s="590"/>
      <c r="T5" s="590"/>
      <c r="U5" s="590"/>
      <c r="V5" s="590"/>
      <c r="W5" s="590"/>
      <c r="X5" s="590"/>
      <c r="Y5" s="592"/>
    </row>
    <row r="6" spans="1:25" s="173" customFormat="1" ht="26.25" customHeight="1" thickBot="1">
      <c r="A6" s="575"/>
      <c r="B6" s="581" t="s">
        <v>156</v>
      </c>
      <c r="C6" s="582"/>
      <c r="D6" s="582"/>
      <c r="E6" s="582"/>
      <c r="F6" s="583"/>
      <c r="G6" s="578" t="s">
        <v>34</v>
      </c>
      <c r="H6" s="581" t="s">
        <v>157</v>
      </c>
      <c r="I6" s="582"/>
      <c r="J6" s="582"/>
      <c r="K6" s="582"/>
      <c r="L6" s="583"/>
      <c r="M6" s="578" t="s">
        <v>33</v>
      </c>
      <c r="N6" s="588" t="s">
        <v>158</v>
      </c>
      <c r="O6" s="582"/>
      <c r="P6" s="582"/>
      <c r="Q6" s="582"/>
      <c r="R6" s="582"/>
      <c r="S6" s="578" t="s">
        <v>34</v>
      </c>
      <c r="T6" s="588" t="s">
        <v>159</v>
      </c>
      <c r="U6" s="582"/>
      <c r="V6" s="582"/>
      <c r="W6" s="582"/>
      <c r="X6" s="582"/>
      <c r="Y6" s="578" t="s">
        <v>33</v>
      </c>
    </row>
    <row r="7" spans="1:25" s="168" customFormat="1" ht="26.25" customHeight="1">
      <c r="A7" s="576"/>
      <c r="B7" s="561" t="s">
        <v>22</v>
      </c>
      <c r="C7" s="562"/>
      <c r="D7" s="563" t="s">
        <v>21</v>
      </c>
      <c r="E7" s="564"/>
      <c r="F7" s="565" t="s">
        <v>17</v>
      </c>
      <c r="G7" s="579"/>
      <c r="H7" s="561" t="s">
        <v>22</v>
      </c>
      <c r="I7" s="562"/>
      <c r="J7" s="563" t="s">
        <v>21</v>
      </c>
      <c r="K7" s="564"/>
      <c r="L7" s="565" t="s">
        <v>17</v>
      </c>
      <c r="M7" s="579"/>
      <c r="N7" s="562" t="s">
        <v>22</v>
      </c>
      <c r="O7" s="562"/>
      <c r="P7" s="567" t="s">
        <v>21</v>
      </c>
      <c r="Q7" s="562"/>
      <c r="R7" s="565" t="s">
        <v>17</v>
      </c>
      <c r="S7" s="579"/>
      <c r="T7" s="568" t="s">
        <v>22</v>
      </c>
      <c r="U7" s="564"/>
      <c r="V7" s="563" t="s">
        <v>21</v>
      </c>
      <c r="W7" s="584"/>
      <c r="X7" s="565" t="s">
        <v>17</v>
      </c>
      <c r="Y7" s="579"/>
    </row>
    <row r="8" spans="1:25" s="168" customFormat="1" ht="16.5" customHeight="1" thickBot="1">
      <c r="A8" s="577"/>
      <c r="B8" s="171" t="s">
        <v>31</v>
      </c>
      <c r="C8" s="169" t="s">
        <v>30</v>
      </c>
      <c r="D8" s="170" t="s">
        <v>31</v>
      </c>
      <c r="E8" s="169" t="s">
        <v>30</v>
      </c>
      <c r="F8" s="566"/>
      <c r="G8" s="580"/>
      <c r="H8" s="171" t="s">
        <v>31</v>
      </c>
      <c r="I8" s="169" t="s">
        <v>30</v>
      </c>
      <c r="J8" s="170" t="s">
        <v>31</v>
      </c>
      <c r="K8" s="169" t="s">
        <v>30</v>
      </c>
      <c r="L8" s="566"/>
      <c r="M8" s="580"/>
      <c r="N8" s="171" t="s">
        <v>31</v>
      </c>
      <c r="O8" s="169" t="s">
        <v>30</v>
      </c>
      <c r="P8" s="170" t="s">
        <v>31</v>
      </c>
      <c r="Q8" s="169" t="s">
        <v>30</v>
      </c>
      <c r="R8" s="566"/>
      <c r="S8" s="580"/>
      <c r="T8" s="171" t="s">
        <v>31</v>
      </c>
      <c r="U8" s="169" t="s">
        <v>30</v>
      </c>
      <c r="V8" s="170" t="s">
        <v>31</v>
      </c>
      <c r="W8" s="169" t="s">
        <v>30</v>
      </c>
      <c r="X8" s="566"/>
      <c r="Y8" s="580"/>
    </row>
    <row r="9" spans="1:25" s="175" customFormat="1" ht="18" customHeight="1" thickBot="1" thickTop="1">
      <c r="A9" s="185" t="s">
        <v>24</v>
      </c>
      <c r="B9" s="184">
        <f>SUM(B10:B42)</f>
        <v>24475.492</v>
      </c>
      <c r="C9" s="178">
        <f>SUM(C10:C42)</f>
        <v>15419.993</v>
      </c>
      <c r="D9" s="179">
        <f>SUM(D10:D42)</f>
        <v>2117.2999999999997</v>
      </c>
      <c r="E9" s="178">
        <f>SUM(E10:E42)</f>
        <v>1699.4500000000003</v>
      </c>
      <c r="F9" s="177">
        <f aca="true" t="shared" si="0" ref="F9:F23">SUM(B9:E9)</f>
        <v>43712.235</v>
      </c>
      <c r="G9" s="181">
        <f aca="true" t="shared" si="1" ref="G9:G23">F9/$F$9</f>
        <v>1</v>
      </c>
      <c r="H9" s="180">
        <f>SUM(H10:H42)</f>
        <v>23430.65799999999</v>
      </c>
      <c r="I9" s="178">
        <f>SUM(I10:I42)</f>
        <v>16463.131</v>
      </c>
      <c r="J9" s="179">
        <f>SUM(J10:J42)</f>
        <v>2708.963</v>
      </c>
      <c r="K9" s="178">
        <f>SUM(K10:K42)</f>
        <v>2104.312</v>
      </c>
      <c r="L9" s="177">
        <f aca="true" t="shared" si="2" ref="L9:L23">SUM(H9:K9)</f>
        <v>44707.06399999999</v>
      </c>
      <c r="M9" s="183">
        <f aca="true" t="shared" si="3" ref="M9:M23">IF(ISERROR(F9/L9-1),"         /0",(F9/L9-1))</f>
        <v>-0.02225216578749145</v>
      </c>
      <c r="N9" s="182">
        <f>SUM(N10:N42)</f>
        <v>162914.845</v>
      </c>
      <c r="O9" s="178">
        <f>SUM(O10:O42)</f>
        <v>92667.146</v>
      </c>
      <c r="P9" s="179">
        <f>SUM(P10:P42)</f>
        <v>16592.35</v>
      </c>
      <c r="Q9" s="178">
        <f>SUM(Q10:Q42)</f>
        <v>10517.006</v>
      </c>
      <c r="R9" s="177">
        <f aca="true" t="shared" si="4" ref="R9:R23">SUM(N9:Q9)</f>
        <v>282691.34699999995</v>
      </c>
      <c r="S9" s="181">
        <f aca="true" t="shared" si="5" ref="S9:S23">R9/$R$9</f>
        <v>1</v>
      </c>
      <c r="T9" s="180">
        <f>SUM(T10:T42)</f>
        <v>160643.71000000002</v>
      </c>
      <c r="U9" s="178">
        <f>SUM(U10:U42)</f>
        <v>99299.71999999999</v>
      </c>
      <c r="V9" s="179">
        <f>SUM(V10:V42)</f>
        <v>15554.974999999999</v>
      </c>
      <c r="W9" s="178">
        <f>SUM(W10:W42)</f>
        <v>9629.410000000002</v>
      </c>
      <c r="X9" s="177">
        <f aca="true" t="shared" si="6" ref="X9:X23">SUM(T9:W9)</f>
        <v>285127.81499999994</v>
      </c>
      <c r="Y9" s="176">
        <f>IF(ISERROR(R9/X9-1),"         /0",(R9/X9-1))</f>
        <v>-0.008545178238748785</v>
      </c>
    </row>
    <row r="10" spans="1:25" ht="19.5" customHeight="1" thickTop="1">
      <c r="A10" s="156" t="s">
        <v>179</v>
      </c>
      <c r="B10" s="154">
        <v>5444.446</v>
      </c>
      <c r="C10" s="150">
        <v>4384.061000000001</v>
      </c>
      <c r="D10" s="151">
        <v>0</v>
      </c>
      <c r="E10" s="150">
        <v>0</v>
      </c>
      <c r="F10" s="149">
        <f t="shared" si="0"/>
        <v>9828.507000000001</v>
      </c>
      <c r="G10" s="153">
        <f t="shared" si="1"/>
        <v>0.22484567535839797</v>
      </c>
      <c r="H10" s="152">
        <v>4759.893</v>
      </c>
      <c r="I10" s="150">
        <v>4439.093</v>
      </c>
      <c r="J10" s="151"/>
      <c r="K10" s="150"/>
      <c r="L10" s="149">
        <f t="shared" si="2"/>
        <v>9198.986</v>
      </c>
      <c r="M10" s="155">
        <f t="shared" si="3"/>
        <v>0.06843373824027998</v>
      </c>
      <c r="N10" s="154">
        <v>36004.01099999999</v>
      </c>
      <c r="O10" s="150">
        <v>26553.392</v>
      </c>
      <c r="P10" s="151"/>
      <c r="Q10" s="150"/>
      <c r="R10" s="149">
        <f t="shared" si="4"/>
        <v>62557.40299999999</v>
      </c>
      <c r="S10" s="153">
        <f t="shared" si="5"/>
        <v>0.22129224563778388</v>
      </c>
      <c r="T10" s="152">
        <v>34483.078</v>
      </c>
      <c r="U10" s="150">
        <v>27748.373000000003</v>
      </c>
      <c r="V10" s="151"/>
      <c r="W10" s="150"/>
      <c r="X10" s="149">
        <f t="shared" si="6"/>
        <v>62231.451</v>
      </c>
      <c r="Y10" s="148">
        <f aca="true" t="shared" si="7" ref="Y10:Y23">IF(ISERROR(R10/X10-1),"         /0",IF(R10/X10&gt;5,"  *  ",(R10/X10-1)))</f>
        <v>0.005237737426369682</v>
      </c>
    </row>
    <row r="11" spans="1:25" ht="19.5" customHeight="1">
      <c r="A11" s="147" t="s">
        <v>206</v>
      </c>
      <c r="B11" s="145">
        <v>4015.617</v>
      </c>
      <c r="C11" s="141">
        <v>1962.9089999999999</v>
      </c>
      <c r="D11" s="142">
        <v>0</v>
      </c>
      <c r="E11" s="141">
        <v>297.442</v>
      </c>
      <c r="F11" s="140">
        <f t="shared" si="0"/>
        <v>6275.968</v>
      </c>
      <c r="G11" s="144">
        <f t="shared" si="1"/>
        <v>0.14357463076413274</v>
      </c>
      <c r="H11" s="143">
        <v>3747.3999999999996</v>
      </c>
      <c r="I11" s="141">
        <v>2275.893</v>
      </c>
      <c r="J11" s="142">
        <v>132.872</v>
      </c>
      <c r="K11" s="141">
        <v>53.590999999999994</v>
      </c>
      <c r="L11" s="140">
        <f t="shared" si="2"/>
        <v>6209.756</v>
      </c>
      <c r="M11" s="146">
        <f t="shared" si="3"/>
        <v>0.010662576758249331</v>
      </c>
      <c r="N11" s="145">
        <v>23406.568000000003</v>
      </c>
      <c r="O11" s="141">
        <v>9322.174</v>
      </c>
      <c r="P11" s="142">
        <v>146.468</v>
      </c>
      <c r="Q11" s="141">
        <v>764.8800000000001</v>
      </c>
      <c r="R11" s="140">
        <f t="shared" si="4"/>
        <v>33640.090000000004</v>
      </c>
      <c r="S11" s="144">
        <f t="shared" si="5"/>
        <v>0.11899936222667619</v>
      </c>
      <c r="T11" s="143">
        <v>32224.183000000008</v>
      </c>
      <c r="U11" s="141">
        <v>14591.943000000001</v>
      </c>
      <c r="V11" s="142">
        <v>1323.422</v>
      </c>
      <c r="W11" s="141">
        <v>561.255</v>
      </c>
      <c r="X11" s="140">
        <f t="shared" si="6"/>
        <v>48700.80300000001</v>
      </c>
      <c r="Y11" s="139">
        <f t="shared" si="7"/>
        <v>-0.30924978793470825</v>
      </c>
    </row>
    <row r="12" spans="1:25" ht="19.5" customHeight="1">
      <c r="A12" s="147" t="s">
        <v>181</v>
      </c>
      <c r="B12" s="145">
        <v>3161.348</v>
      </c>
      <c r="C12" s="141">
        <v>1119.344</v>
      </c>
      <c r="D12" s="142">
        <v>0</v>
      </c>
      <c r="E12" s="141">
        <v>0</v>
      </c>
      <c r="F12" s="140">
        <f t="shared" si="0"/>
        <v>4280.692</v>
      </c>
      <c r="G12" s="144">
        <f t="shared" si="1"/>
        <v>0.09792892081587684</v>
      </c>
      <c r="H12" s="143">
        <v>2653.875</v>
      </c>
      <c r="I12" s="141">
        <v>1805.059</v>
      </c>
      <c r="J12" s="142"/>
      <c r="K12" s="141"/>
      <c r="L12" s="140">
        <f t="shared" si="2"/>
        <v>4458.934</v>
      </c>
      <c r="M12" s="146">
        <f t="shared" si="3"/>
        <v>-0.039974128345474536</v>
      </c>
      <c r="N12" s="145">
        <v>24987.75699999999</v>
      </c>
      <c r="O12" s="141">
        <v>9829.278999999999</v>
      </c>
      <c r="P12" s="142"/>
      <c r="Q12" s="141"/>
      <c r="R12" s="140">
        <f t="shared" si="4"/>
        <v>34817.03599999999</v>
      </c>
      <c r="S12" s="144">
        <f t="shared" si="5"/>
        <v>0.1231627227698625</v>
      </c>
      <c r="T12" s="143">
        <v>17549.514</v>
      </c>
      <c r="U12" s="141">
        <v>10864.080999999995</v>
      </c>
      <c r="V12" s="142"/>
      <c r="W12" s="141"/>
      <c r="X12" s="140">
        <f t="shared" si="6"/>
        <v>28413.594999999994</v>
      </c>
      <c r="Y12" s="139">
        <f t="shared" si="7"/>
        <v>0.22536539286915303</v>
      </c>
    </row>
    <row r="13" spans="1:25" ht="19.5" customHeight="1">
      <c r="A13" s="147" t="s">
        <v>160</v>
      </c>
      <c r="B13" s="145">
        <v>2305.043</v>
      </c>
      <c r="C13" s="141">
        <v>1760.349</v>
      </c>
      <c r="D13" s="142">
        <v>0</v>
      </c>
      <c r="E13" s="141">
        <v>0</v>
      </c>
      <c r="F13" s="140">
        <f t="shared" si="0"/>
        <v>4065.392</v>
      </c>
      <c r="G13" s="144">
        <f t="shared" si="1"/>
        <v>0.09300352635823814</v>
      </c>
      <c r="H13" s="143">
        <v>2098.8289999999997</v>
      </c>
      <c r="I13" s="141">
        <v>1678.32</v>
      </c>
      <c r="J13" s="142">
        <v>0.433</v>
      </c>
      <c r="K13" s="141">
        <v>0</v>
      </c>
      <c r="L13" s="140">
        <f t="shared" si="2"/>
        <v>3777.5819999999994</v>
      </c>
      <c r="M13" s="146">
        <f t="shared" si="3"/>
        <v>0.0761889483802074</v>
      </c>
      <c r="N13" s="145">
        <v>12703.268000000007</v>
      </c>
      <c r="O13" s="141">
        <v>9585.041</v>
      </c>
      <c r="P13" s="142">
        <v>2.809</v>
      </c>
      <c r="Q13" s="141">
        <v>0.589</v>
      </c>
      <c r="R13" s="140">
        <f t="shared" si="4"/>
        <v>22291.70700000001</v>
      </c>
      <c r="S13" s="144">
        <f t="shared" si="5"/>
        <v>0.07885528593841258</v>
      </c>
      <c r="T13" s="143">
        <v>11730.706999999997</v>
      </c>
      <c r="U13" s="141">
        <v>9446.704999999998</v>
      </c>
      <c r="V13" s="142">
        <v>0.9530000000000001</v>
      </c>
      <c r="W13" s="141">
        <v>0</v>
      </c>
      <c r="X13" s="140">
        <f t="shared" si="6"/>
        <v>21178.364999999998</v>
      </c>
      <c r="Y13" s="139">
        <f t="shared" si="7"/>
        <v>0.052569780528384014</v>
      </c>
    </row>
    <row r="14" spans="1:25" ht="19.5" customHeight="1">
      <c r="A14" s="147" t="s">
        <v>207</v>
      </c>
      <c r="B14" s="145">
        <v>1791.483</v>
      </c>
      <c r="C14" s="141">
        <v>1136.605</v>
      </c>
      <c r="D14" s="142">
        <v>0</v>
      </c>
      <c r="E14" s="141">
        <v>0</v>
      </c>
      <c r="F14" s="140">
        <f t="shared" si="0"/>
        <v>2928.0879999999997</v>
      </c>
      <c r="G14" s="144">
        <f t="shared" si="1"/>
        <v>0.0669855476390077</v>
      </c>
      <c r="H14" s="143">
        <v>1679.9599999999998</v>
      </c>
      <c r="I14" s="141">
        <v>1071.496</v>
      </c>
      <c r="J14" s="142"/>
      <c r="K14" s="141"/>
      <c r="L14" s="140">
        <f t="shared" si="2"/>
        <v>2751.456</v>
      </c>
      <c r="M14" s="146">
        <f t="shared" si="3"/>
        <v>0.06419582940813862</v>
      </c>
      <c r="N14" s="145">
        <v>13329.23</v>
      </c>
      <c r="O14" s="141">
        <v>7034.885</v>
      </c>
      <c r="P14" s="142"/>
      <c r="Q14" s="141"/>
      <c r="R14" s="140">
        <f t="shared" si="4"/>
        <v>20364.114999999998</v>
      </c>
      <c r="S14" s="144">
        <f t="shared" si="5"/>
        <v>0.07203656997679522</v>
      </c>
      <c r="T14" s="143">
        <v>10860.978</v>
      </c>
      <c r="U14" s="141">
        <v>5809.75</v>
      </c>
      <c r="V14" s="142"/>
      <c r="W14" s="141"/>
      <c r="X14" s="140">
        <f t="shared" si="6"/>
        <v>16670.728</v>
      </c>
      <c r="Y14" s="139">
        <f t="shared" si="7"/>
        <v>0.22154923288293094</v>
      </c>
    </row>
    <row r="15" spans="1:25" ht="19.5" customHeight="1">
      <c r="A15" s="147" t="s">
        <v>208</v>
      </c>
      <c r="B15" s="145">
        <v>0</v>
      </c>
      <c r="C15" s="141">
        <v>0</v>
      </c>
      <c r="D15" s="142">
        <v>1131</v>
      </c>
      <c r="E15" s="141">
        <v>853.978</v>
      </c>
      <c r="F15" s="140">
        <f t="shared" si="0"/>
        <v>1984.978</v>
      </c>
      <c r="G15" s="144">
        <f t="shared" si="1"/>
        <v>0.04541012373309212</v>
      </c>
      <c r="H15" s="143"/>
      <c r="I15" s="141"/>
      <c r="J15" s="142">
        <v>1014</v>
      </c>
      <c r="K15" s="141">
        <v>1066.758</v>
      </c>
      <c r="L15" s="140">
        <f t="shared" si="2"/>
        <v>2080.758</v>
      </c>
      <c r="M15" s="146">
        <f t="shared" si="3"/>
        <v>-0.046031302054347356</v>
      </c>
      <c r="N15" s="145"/>
      <c r="O15" s="141"/>
      <c r="P15" s="142">
        <v>7410</v>
      </c>
      <c r="Q15" s="141">
        <v>5389.517</v>
      </c>
      <c r="R15" s="140">
        <f t="shared" si="4"/>
        <v>12799.517</v>
      </c>
      <c r="S15" s="144">
        <f t="shared" si="5"/>
        <v>0.045277356862288405</v>
      </c>
      <c r="T15" s="143"/>
      <c r="U15" s="141"/>
      <c r="V15" s="142">
        <v>5582.816999999999</v>
      </c>
      <c r="W15" s="141">
        <v>4991.8460000000005</v>
      </c>
      <c r="X15" s="140">
        <f t="shared" si="6"/>
        <v>10574.663</v>
      </c>
      <c r="Y15" s="139">
        <f t="shared" si="7"/>
        <v>0.2103947898859755</v>
      </c>
    </row>
    <row r="16" spans="1:25" ht="19.5" customHeight="1">
      <c r="A16" s="147" t="s">
        <v>209</v>
      </c>
      <c r="B16" s="145">
        <v>1320.9720000000002</v>
      </c>
      <c r="C16" s="141">
        <v>568.9200000000001</v>
      </c>
      <c r="D16" s="142">
        <v>0</v>
      </c>
      <c r="E16" s="141">
        <v>0</v>
      </c>
      <c r="F16" s="140">
        <f>SUM(B16:E16)</f>
        <v>1889.8920000000003</v>
      </c>
      <c r="G16" s="144">
        <f>F16/$F$9</f>
        <v>0.04323485175260428</v>
      </c>
      <c r="H16" s="143">
        <v>1366.696</v>
      </c>
      <c r="I16" s="141">
        <v>857.057</v>
      </c>
      <c r="J16" s="142"/>
      <c r="K16" s="141"/>
      <c r="L16" s="140">
        <f>SUM(H16:K16)</f>
        <v>2223.7529999999997</v>
      </c>
      <c r="M16" s="146">
        <f>IF(ISERROR(F16/L16-1),"         /0",(F16/L16-1))</f>
        <v>-0.15013403017331484</v>
      </c>
      <c r="N16" s="145">
        <v>7817.182</v>
      </c>
      <c r="O16" s="141">
        <v>4171.322</v>
      </c>
      <c r="P16" s="142"/>
      <c r="Q16" s="141"/>
      <c r="R16" s="140">
        <f>SUM(N16:Q16)</f>
        <v>11988.504</v>
      </c>
      <c r="S16" s="144">
        <f>R16/$R$9</f>
        <v>0.04240845758890527</v>
      </c>
      <c r="T16" s="143">
        <v>8107.596999999999</v>
      </c>
      <c r="U16" s="141">
        <v>4369.939</v>
      </c>
      <c r="V16" s="142"/>
      <c r="W16" s="141"/>
      <c r="X16" s="140">
        <f>SUM(T16:W16)</f>
        <v>12477.536</v>
      </c>
      <c r="Y16" s="139">
        <f>IF(ISERROR(R16/X16-1),"         /0",IF(R16/X16&gt;5,"  *  ",(R16/X16-1)))</f>
        <v>-0.03919299451430147</v>
      </c>
    </row>
    <row r="17" spans="1:25" ht="19.5" customHeight="1">
      <c r="A17" s="147" t="s">
        <v>210</v>
      </c>
      <c r="B17" s="145">
        <v>1114.096</v>
      </c>
      <c r="C17" s="141">
        <v>202.159</v>
      </c>
      <c r="D17" s="142">
        <v>0</v>
      </c>
      <c r="E17" s="141">
        <v>101.66100000000002</v>
      </c>
      <c r="F17" s="140">
        <f>SUM(B17:E17)</f>
        <v>1417.9160000000002</v>
      </c>
      <c r="G17" s="144">
        <f>F17/$F$9</f>
        <v>0.032437508628877024</v>
      </c>
      <c r="H17" s="143">
        <v>1983.439</v>
      </c>
      <c r="I17" s="141">
        <v>478.248</v>
      </c>
      <c r="J17" s="142"/>
      <c r="K17" s="141">
        <v>428.11499999999995</v>
      </c>
      <c r="L17" s="140">
        <f>SUM(H17:K17)</f>
        <v>2889.8019999999997</v>
      </c>
      <c r="M17" s="146">
        <f>IF(ISERROR(F17/L17-1),"         /0",(F17/L17-1))</f>
        <v>-0.5093380100089901</v>
      </c>
      <c r="N17" s="145">
        <v>8586.902</v>
      </c>
      <c r="O17" s="141">
        <v>964.1360000000001</v>
      </c>
      <c r="P17" s="142">
        <v>119.065</v>
      </c>
      <c r="Q17" s="141">
        <v>845.95</v>
      </c>
      <c r="R17" s="140">
        <f>SUM(N17:Q17)</f>
        <v>10516.053000000002</v>
      </c>
      <c r="S17" s="144">
        <f>R17/$R$9</f>
        <v>0.03719976968378874</v>
      </c>
      <c r="T17" s="143">
        <v>10794.953999999998</v>
      </c>
      <c r="U17" s="141">
        <v>2541.8</v>
      </c>
      <c r="V17" s="142"/>
      <c r="W17" s="141">
        <v>1568.9059999999993</v>
      </c>
      <c r="X17" s="140">
        <f>SUM(T17:W17)</f>
        <v>14905.659999999996</v>
      </c>
      <c r="Y17" s="139">
        <f>IF(ISERROR(R17/X17-1),"         /0",IF(R17/X17&gt;5,"  *  ",(R17/X17-1)))</f>
        <v>-0.2944926289744967</v>
      </c>
    </row>
    <row r="18" spans="1:25" ht="19.5" customHeight="1">
      <c r="A18" s="147" t="s">
        <v>211</v>
      </c>
      <c r="B18" s="145">
        <v>0</v>
      </c>
      <c r="C18" s="141">
        <v>0</v>
      </c>
      <c r="D18" s="142">
        <v>965.999</v>
      </c>
      <c r="E18" s="141">
        <v>442.58299999999997</v>
      </c>
      <c r="F18" s="140">
        <f>SUM(B18:E18)</f>
        <v>1408.5819999999999</v>
      </c>
      <c r="G18" s="144">
        <f>F18/$F$9</f>
        <v>0.032223975735855184</v>
      </c>
      <c r="H18" s="143"/>
      <c r="I18" s="141"/>
      <c r="J18" s="142">
        <v>1275.3410000000001</v>
      </c>
      <c r="K18" s="141">
        <v>523.18</v>
      </c>
      <c r="L18" s="140">
        <f>SUM(H18:K18)</f>
        <v>1798.5210000000002</v>
      </c>
      <c r="M18" s="146">
        <f>IF(ISERROR(F18/L18-1),"         /0",(F18/L18-1))</f>
        <v>-0.21681092408706948</v>
      </c>
      <c r="N18" s="145"/>
      <c r="O18" s="141"/>
      <c r="P18" s="142">
        <v>6649.280000000001</v>
      </c>
      <c r="Q18" s="141">
        <v>3000.383</v>
      </c>
      <c r="R18" s="140">
        <f>SUM(N18:Q18)</f>
        <v>9649.663</v>
      </c>
      <c r="S18" s="144">
        <f>R18/$R$9</f>
        <v>0.034134978316120876</v>
      </c>
      <c r="T18" s="143"/>
      <c r="U18" s="141"/>
      <c r="V18" s="142">
        <v>6973.96</v>
      </c>
      <c r="W18" s="141">
        <v>2131.4060000000004</v>
      </c>
      <c r="X18" s="140">
        <f>SUM(T18:W18)</f>
        <v>9105.366</v>
      </c>
      <c r="Y18" s="139">
        <f>IF(ISERROR(R18/X18-1),"         /0",IF(R18/X18&gt;5,"  *  ",(R18/X18-1)))</f>
        <v>0.05977760806100485</v>
      </c>
    </row>
    <row r="19" spans="1:25" ht="19.5" customHeight="1">
      <c r="A19" s="147" t="s">
        <v>175</v>
      </c>
      <c r="B19" s="145">
        <v>601.561</v>
      </c>
      <c r="C19" s="141">
        <v>437.315</v>
      </c>
      <c r="D19" s="142">
        <v>0</v>
      </c>
      <c r="E19" s="141">
        <v>0</v>
      </c>
      <c r="F19" s="140">
        <f>SUM(B19:E19)</f>
        <v>1038.876</v>
      </c>
      <c r="G19" s="144">
        <f>F19/$F$9</f>
        <v>0.02376625217173178</v>
      </c>
      <c r="H19" s="143">
        <v>639.4079999999999</v>
      </c>
      <c r="I19" s="141">
        <v>782.09</v>
      </c>
      <c r="J19" s="142"/>
      <c r="K19" s="141"/>
      <c r="L19" s="140">
        <f>SUM(H19:K19)</f>
        <v>1421.498</v>
      </c>
      <c r="M19" s="146">
        <f>IF(ISERROR(F19/L19-1),"         /0",(F19/L19-1))</f>
        <v>-0.26916815922357973</v>
      </c>
      <c r="N19" s="145">
        <v>4637.061000000001</v>
      </c>
      <c r="O19" s="141">
        <v>3233.793000000001</v>
      </c>
      <c r="P19" s="142"/>
      <c r="Q19" s="141"/>
      <c r="R19" s="140">
        <f>SUM(N19:Q19)</f>
        <v>7870.854000000001</v>
      </c>
      <c r="S19" s="144">
        <f>R19/$R$9</f>
        <v>0.02784257135397923</v>
      </c>
      <c r="T19" s="143">
        <v>6108.919</v>
      </c>
      <c r="U19" s="141">
        <v>4839.095999999999</v>
      </c>
      <c r="V19" s="142"/>
      <c r="W19" s="141"/>
      <c r="X19" s="140">
        <f>SUM(T19:W19)</f>
        <v>10948.015</v>
      </c>
      <c r="Y19" s="139">
        <f>IF(ISERROR(R19/X19-1),"         /0",IF(R19/X19&gt;5,"  *  ",(R19/X19-1)))</f>
        <v>-0.2810702214054327</v>
      </c>
    </row>
    <row r="20" spans="1:25" ht="19.5" customHeight="1">
      <c r="A20" s="147" t="s">
        <v>176</v>
      </c>
      <c r="B20" s="145">
        <v>547.313</v>
      </c>
      <c r="C20" s="141">
        <v>488.08299999999997</v>
      </c>
      <c r="D20" s="142">
        <v>0</v>
      </c>
      <c r="E20" s="141">
        <v>0</v>
      </c>
      <c r="F20" s="140">
        <f t="shared" si="0"/>
        <v>1035.396</v>
      </c>
      <c r="G20" s="144">
        <f t="shared" si="1"/>
        <v>0.023686640593874916</v>
      </c>
      <c r="H20" s="143">
        <v>211.01</v>
      </c>
      <c r="I20" s="141">
        <v>231.48100000000002</v>
      </c>
      <c r="J20" s="142"/>
      <c r="K20" s="141"/>
      <c r="L20" s="140">
        <f t="shared" si="2"/>
        <v>442.491</v>
      </c>
      <c r="M20" s="146">
        <f t="shared" si="3"/>
        <v>1.3399255578079554</v>
      </c>
      <c r="N20" s="145">
        <v>2835.445</v>
      </c>
      <c r="O20" s="141">
        <v>1980.612</v>
      </c>
      <c r="P20" s="142"/>
      <c r="Q20" s="141"/>
      <c r="R20" s="140">
        <f t="shared" si="4"/>
        <v>4816.057000000001</v>
      </c>
      <c r="S20" s="144">
        <f t="shared" si="5"/>
        <v>0.017036450004958948</v>
      </c>
      <c r="T20" s="143">
        <v>1888.209</v>
      </c>
      <c r="U20" s="141">
        <v>1852.02</v>
      </c>
      <c r="V20" s="142"/>
      <c r="W20" s="141"/>
      <c r="X20" s="140">
        <f t="shared" si="6"/>
        <v>3740.2290000000003</v>
      </c>
      <c r="Y20" s="139">
        <f t="shared" si="7"/>
        <v>0.28763693346049135</v>
      </c>
    </row>
    <row r="21" spans="1:25" ht="19.5" customHeight="1">
      <c r="A21" s="147" t="s">
        <v>196</v>
      </c>
      <c r="B21" s="145">
        <v>541.374</v>
      </c>
      <c r="C21" s="141">
        <v>258.104</v>
      </c>
      <c r="D21" s="142">
        <v>0</v>
      </c>
      <c r="E21" s="141">
        <v>0</v>
      </c>
      <c r="F21" s="140">
        <f t="shared" si="0"/>
        <v>799.4780000000001</v>
      </c>
      <c r="G21" s="144">
        <f t="shared" si="1"/>
        <v>0.018289570414324503</v>
      </c>
      <c r="H21" s="143">
        <v>178.331</v>
      </c>
      <c r="I21" s="141">
        <v>294.107</v>
      </c>
      <c r="J21" s="142"/>
      <c r="K21" s="141"/>
      <c r="L21" s="140">
        <f t="shared" si="2"/>
        <v>472.438</v>
      </c>
      <c r="M21" s="146">
        <f t="shared" si="3"/>
        <v>0.6922389816229857</v>
      </c>
      <c r="N21" s="145">
        <v>2008.297</v>
      </c>
      <c r="O21" s="141">
        <v>2413.053</v>
      </c>
      <c r="P21" s="142"/>
      <c r="Q21" s="141"/>
      <c r="R21" s="140">
        <f t="shared" si="4"/>
        <v>4421.35</v>
      </c>
      <c r="S21" s="144">
        <f t="shared" si="5"/>
        <v>0.01564020281101848</v>
      </c>
      <c r="T21" s="143">
        <v>911.3240000000001</v>
      </c>
      <c r="U21" s="141">
        <v>1671.797</v>
      </c>
      <c r="V21" s="142"/>
      <c r="W21" s="141"/>
      <c r="X21" s="140">
        <f t="shared" si="6"/>
        <v>2583.121</v>
      </c>
      <c r="Y21" s="139">
        <f t="shared" si="7"/>
        <v>0.7116310076066898</v>
      </c>
    </row>
    <row r="22" spans="1:25" ht="19.5" customHeight="1">
      <c r="A22" s="147" t="s">
        <v>212</v>
      </c>
      <c r="B22" s="145">
        <v>437.54699999999997</v>
      </c>
      <c r="C22" s="141">
        <v>344.93</v>
      </c>
      <c r="D22" s="142">
        <v>0</v>
      </c>
      <c r="E22" s="141">
        <v>0</v>
      </c>
      <c r="F22" s="140">
        <f t="shared" si="0"/>
        <v>782.477</v>
      </c>
      <c r="G22" s="144">
        <f t="shared" si="1"/>
        <v>0.0179006404042255</v>
      </c>
      <c r="H22" s="143">
        <v>413.07</v>
      </c>
      <c r="I22" s="141">
        <v>133.82999999999998</v>
      </c>
      <c r="J22" s="142"/>
      <c r="K22" s="141"/>
      <c r="L22" s="140">
        <f t="shared" si="2"/>
        <v>546.9</v>
      </c>
      <c r="M22" s="146">
        <f t="shared" si="3"/>
        <v>0.430749680014628</v>
      </c>
      <c r="N22" s="145">
        <v>3884.1519999999996</v>
      </c>
      <c r="O22" s="141">
        <v>2650.609</v>
      </c>
      <c r="P22" s="142"/>
      <c r="Q22" s="141"/>
      <c r="R22" s="140">
        <f t="shared" si="4"/>
        <v>6534.7609999999995</v>
      </c>
      <c r="S22" s="144">
        <f t="shared" si="5"/>
        <v>0.02311623991801914</v>
      </c>
      <c r="T22" s="143">
        <v>3144.936</v>
      </c>
      <c r="U22" s="141">
        <v>1365.004</v>
      </c>
      <c r="V22" s="142"/>
      <c r="W22" s="141"/>
      <c r="X22" s="140">
        <f t="shared" si="6"/>
        <v>4509.9400000000005</v>
      </c>
      <c r="Y22" s="139">
        <f t="shared" si="7"/>
        <v>0.4489685006895876</v>
      </c>
    </row>
    <row r="23" spans="1:25" ht="19.5" customHeight="1">
      <c r="A23" s="147" t="s">
        <v>213</v>
      </c>
      <c r="B23" s="145">
        <v>774.76</v>
      </c>
      <c r="C23" s="141">
        <v>2.169</v>
      </c>
      <c r="D23" s="142">
        <v>0</v>
      </c>
      <c r="E23" s="141">
        <v>0</v>
      </c>
      <c r="F23" s="140">
        <f t="shared" si="0"/>
        <v>776.929</v>
      </c>
      <c r="G23" s="144">
        <f t="shared" si="1"/>
        <v>0.01777371941745829</v>
      </c>
      <c r="H23" s="143">
        <v>1150.5</v>
      </c>
      <c r="I23" s="141">
        <v>0</v>
      </c>
      <c r="J23" s="142"/>
      <c r="K23" s="141"/>
      <c r="L23" s="140">
        <f t="shared" si="2"/>
        <v>1150.5</v>
      </c>
      <c r="M23" s="146">
        <f t="shared" si="3"/>
        <v>-0.3247031725336811</v>
      </c>
      <c r="N23" s="145">
        <v>5598.697000000001</v>
      </c>
      <c r="O23" s="141">
        <v>2.169</v>
      </c>
      <c r="P23" s="142"/>
      <c r="Q23" s="141"/>
      <c r="R23" s="140">
        <f t="shared" si="4"/>
        <v>5600.866000000001</v>
      </c>
      <c r="S23" s="144">
        <f t="shared" si="5"/>
        <v>0.01981265454156261</v>
      </c>
      <c r="T23" s="143">
        <v>5735.974</v>
      </c>
      <c r="U23" s="141">
        <v>123.02900000000001</v>
      </c>
      <c r="V23" s="142"/>
      <c r="W23" s="141"/>
      <c r="X23" s="140">
        <f t="shared" si="6"/>
        <v>5859.003000000001</v>
      </c>
      <c r="Y23" s="139">
        <f t="shared" si="7"/>
        <v>-0.04405817849896987</v>
      </c>
    </row>
    <row r="24" spans="1:25" ht="19.5" customHeight="1">
      <c r="A24" s="147" t="s">
        <v>185</v>
      </c>
      <c r="B24" s="145">
        <v>353.912</v>
      </c>
      <c r="C24" s="141">
        <v>262.779</v>
      </c>
      <c r="D24" s="142">
        <v>0</v>
      </c>
      <c r="E24" s="141">
        <v>0</v>
      </c>
      <c r="F24" s="140">
        <f>SUM(B24:E24)</f>
        <v>616.691</v>
      </c>
      <c r="G24" s="144">
        <f>F24/$F$9</f>
        <v>0.014107972287392764</v>
      </c>
      <c r="H24" s="143">
        <v>91.24900000000001</v>
      </c>
      <c r="I24" s="141">
        <v>51.012</v>
      </c>
      <c r="J24" s="142">
        <v>0</v>
      </c>
      <c r="K24" s="141">
        <v>0</v>
      </c>
      <c r="L24" s="140">
        <f>SUM(H24:K24)</f>
        <v>142.26100000000002</v>
      </c>
      <c r="M24" s="146" t="s">
        <v>50</v>
      </c>
      <c r="N24" s="145">
        <v>1698.244</v>
      </c>
      <c r="O24" s="141">
        <v>1390.83</v>
      </c>
      <c r="P24" s="142"/>
      <c r="Q24" s="141">
        <v>0</v>
      </c>
      <c r="R24" s="140">
        <f>SUM(N24:Q24)</f>
        <v>3089.0739999999996</v>
      </c>
      <c r="S24" s="144">
        <f>R24/$R$9</f>
        <v>0.010927373733869542</v>
      </c>
      <c r="T24" s="143">
        <v>494.18399999999997</v>
      </c>
      <c r="U24" s="141">
        <v>350.577</v>
      </c>
      <c r="V24" s="142">
        <v>0.35</v>
      </c>
      <c r="W24" s="141">
        <v>0</v>
      </c>
      <c r="X24" s="140">
        <f>SUM(T24:W24)</f>
        <v>845.111</v>
      </c>
      <c r="Y24" s="139">
        <f>IF(ISERROR(R24/X24-1),"         /0",IF(R24/X24&gt;5,"  *  ",(R24/X24-1)))</f>
        <v>2.6552287214342254</v>
      </c>
    </row>
    <row r="25" spans="1:25" ht="19.5" customHeight="1">
      <c r="A25" s="147" t="s">
        <v>214</v>
      </c>
      <c r="B25" s="145">
        <v>355.019</v>
      </c>
      <c r="C25" s="141">
        <v>189.767</v>
      </c>
      <c r="D25" s="142">
        <v>0</v>
      </c>
      <c r="E25" s="141">
        <v>0</v>
      </c>
      <c r="F25" s="140">
        <f>SUM(B25:E25)</f>
        <v>544.7860000000001</v>
      </c>
      <c r="G25" s="144">
        <f>F25/$F$9</f>
        <v>0.012463009498370424</v>
      </c>
      <c r="H25" s="143">
        <v>256.102</v>
      </c>
      <c r="I25" s="141">
        <v>147.445</v>
      </c>
      <c r="J25" s="142"/>
      <c r="K25" s="141"/>
      <c r="L25" s="140">
        <f>SUM(H25:K25)</f>
        <v>403.54699999999997</v>
      </c>
      <c r="M25" s="146">
        <f>IF(ISERROR(F25/L25-1),"         /0",(F25/L25-1))</f>
        <v>0.3499939288360465</v>
      </c>
      <c r="N25" s="145">
        <v>1697.7549999999999</v>
      </c>
      <c r="O25" s="141">
        <v>869.318</v>
      </c>
      <c r="P25" s="142">
        <v>100.69</v>
      </c>
      <c r="Q25" s="141">
        <v>11.317</v>
      </c>
      <c r="R25" s="140">
        <f>SUM(N25:Q25)</f>
        <v>2679.08</v>
      </c>
      <c r="S25" s="144">
        <f>R25/$R$9</f>
        <v>0.009477049893571735</v>
      </c>
      <c r="T25" s="143">
        <v>1894.6349999999998</v>
      </c>
      <c r="U25" s="141">
        <v>905.5350000000001</v>
      </c>
      <c r="V25" s="142">
        <v>152.362</v>
      </c>
      <c r="W25" s="141">
        <v>12.477</v>
      </c>
      <c r="X25" s="140">
        <f>SUM(T25:W25)</f>
        <v>2965.009</v>
      </c>
      <c r="Y25" s="139">
        <f>IF(ISERROR(R25/X25-1),"         /0",IF(R25/X25&gt;5,"  *  ",(R25/X25-1)))</f>
        <v>-0.09643444589881522</v>
      </c>
    </row>
    <row r="26" spans="1:25" ht="19.5" customHeight="1">
      <c r="A26" s="147" t="s">
        <v>192</v>
      </c>
      <c r="B26" s="145">
        <v>177.755</v>
      </c>
      <c r="C26" s="141">
        <v>360.426</v>
      </c>
      <c r="D26" s="142">
        <v>0</v>
      </c>
      <c r="E26" s="141">
        <v>0</v>
      </c>
      <c r="F26" s="140">
        <f>SUM(B26:E26)</f>
        <v>538.181</v>
      </c>
      <c r="G26" s="144">
        <f>F26/$F$9</f>
        <v>0.012311907638673705</v>
      </c>
      <c r="H26" s="143">
        <v>193.696</v>
      </c>
      <c r="I26" s="141">
        <v>438.299</v>
      </c>
      <c r="J26" s="142"/>
      <c r="K26" s="141"/>
      <c r="L26" s="140">
        <f>SUM(H26:K26)</f>
        <v>631.995</v>
      </c>
      <c r="M26" s="146">
        <f>IF(ISERROR(F26/L26-1),"         /0",(F26/L26-1))</f>
        <v>-0.14844104779309952</v>
      </c>
      <c r="N26" s="145">
        <v>1174.537</v>
      </c>
      <c r="O26" s="141">
        <v>2062.973</v>
      </c>
      <c r="P26" s="142"/>
      <c r="Q26" s="141"/>
      <c r="R26" s="140">
        <f>SUM(N26:Q26)</f>
        <v>3237.51</v>
      </c>
      <c r="S26" s="144">
        <f>R26/$R$9</f>
        <v>0.011452455246180566</v>
      </c>
      <c r="T26" s="143">
        <v>1184.3629999999998</v>
      </c>
      <c r="U26" s="141">
        <v>2593.489</v>
      </c>
      <c r="V26" s="142"/>
      <c r="W26" s="141"/>
      <c r="X26" s="140">
        <f>SUM(T26:W26)</f>
        <v>3777.852</v>
      </c>
      <c r="Y26" s="139">
        <f>IF(ISERROR(R26/X26-1),"         /0",IF(R26/X26&gt;5,"  *  ",(R26/X26-1)))</f>
        <v>-0.14302889578522393</v>
      </c>
    </row>
    <row r="27" spans="1:25" ht="19.5" customHeight="1">
      <c r="A27" s="147" t="s">
        <v>194</v>
      </c>
      <c r="B27" s="145">
        <v>110.906</v>
      </c>
      <c r="C27" s="141">
        <v>342.574</v>
      </c>
      <c r="D27" s="142">
        <v>0</v>
      </c>
      <c r="E27" s="141">
        <v>0</v>
      </c>
      <c r="F27" s="140">
        <f>SUM(B27:E27)</f>
        <v>453.48</v>
      </c>
      <c r="G27" s="144">
        <f>F27/$F$9</f>
        <v>0.010374212162796069</v>
      </c>
      <c r="H27" s="143">
        <v>29.127</v>
      </c>
      <c r="I27" s="141">
        <v>183.602</v>
      </c>
      <c r="J27" s="142"/>
      <c r="K27" s="141"/>
      <c r="L27" s="140">
        <f>SUM(H27:K27)</f>
        <v>212.729</v>
      </c>
      <c r="M27" s="146">
        <f>IF(ISERROR(F27/L27-1),"         /0",(F27/L27-1))</f>
        <v>1.1317262808549846</v>
      </c>
      <c r="N27" s="145">
        <v>553.287</v>
      </c>
      <c r="O27" s="141">
        <v>1614.0520000000001</v>
      </c>
      <c r="P27" s="142"/>
      <c r="Q27" s="141"/>
      <c r="R27" s="140">
        <f>SUM(N27:Q27)</f>
        <v>2167.339</v>
      </c>
      <c r="S27" s="144">
        <f>R27/$R$9</f>
        <v>0.007666803469580554</v>
      </c>
      <c r="T27" s="143">
        <v>235.43900000000002</v>
      </c>
      <c r="U27" s="141">
        <v>1009.3259999999999</v>
      </c>
      <c r="V27" s="142"/>
      <c r="W27" s="141"/>
      <c r="X27" s="140">
        <f>SUM(T27:W27)</f>
        <v>1244.7649999999999</v>
      </c>
      <c r="Y27" s="139">
        <f>IF(ISERROR(R27/X27-1),"         /0",IF(R27/X27&gt;5,"  *  ",(R27/X27-1)))</f>
        <v>0.741163191445775</v>
      </c>
    </row>
    <row r="28" spans="1:25" ht="19.5" customHeight="1">
      <c r="A28" s="147" t="s">
        <v>184</v>
      </c>
      <c r="B28" s="145">
        <v>98.82799999999999</v>
      </c>
      <c r="C28" s="141">
        <v>299.883</v>
      </c>
      <c r="D28" s="142">
        <v>0</v>
      </c>
      <c r="E28" s="141">
        <v>0</v>
      </c>
      <c r="F28" s="140">
        <f aca="true" t="shared" si="8" ref="F28:F34">SUM(B28:E28)</f>
        <v>398.71099999999996</v>
      </c>
      <c r="G28" s="144">
        <f aca="true" t="shared" si="9" ref="G28:G34">F28/$F$9</f>
        <v>0.00912126776404821</v>
      </c>
      <c r="H28" s="143">
        <v>75.806</v>
      </c>
      <c r="I28" s="141">
        <v>266.736</v>
      </c>
      <c r="J28" s="142"/>
      <c r="K28" s="141"/>
      <c r="L28" s="140">
        <f aca="true" t="shared" si="10" ref="L28:L34">SUM(H28:K28)</f>
        <v>342.542</v>
      </c>
      <c r="M28" s="146">
        <f aca="true" t="shared" si="11" ref="M28:M34">IF(ISERROR(F28/L28-1),"         /0",(F28/L28-1))</f>
        <v>0.16397697216691665</v>
      </c>
      <c r="N28" s="145">
        <v>585.0310000000001</v>
      </c>
      <c r="O28" s="141">
        <v>1523.9890000000003</v>
      </c>
      <c r="P28" s="142"/>
      <c r="Q28" s="141"/>
      <c r="R28" s="140">
        <f aca="true" t="shared" si="12" ref="R28:R34">SUM(N28:Q28)</f>
        <v>2109.0200000000004</v>
      </c>
      <c r="S28" s="144">
        <f aca="true" t="shared" si="13" ref="S28:S34">R28/$R$9</f>
        <v>0.007460504265098715</v>
      </c>
      <c r="T28" s="143">
        <v>527.369</v>
      </c>
      <c r="U28" s="141">
        <v>1503.986</v>
      </c>
      <c r="V28" s="142"/>
      <c r="W28" s="141"/>
      <c r="X28" s="140">
        <f aca="true" t="shared" si="14" ref="X28:X34">SUM(T28:W28)</f>
        <v>2031.355</v>
      </c>
      <c r="Y28" s="139">
        <f aca="true" t="shared" si="15" ref="Y28:Y34">IF(ISERROR(R28/X28-1),"         /0",IF(R28/X28&gt;5,"  *  ",(R28/X28-1)))</f>
        <v>0.0382331005658787</v>
      </c>
    </row>
    <row r="29" spans="1:25" ht="19.5" customHeight="1">
      <c r="A29" s="147" t="s">
        <v>163</v>
      </c>
      <c r="B29" s="145">
        <v>241.48799999999997</v>
      </c>
      <c r="C29" s="141">
        <v>140.26600000000002</v>
      </c>
      <c r="D29" s="142">
        <v>0</v>
      </c>
      <c r="E29" s="141">
        <v>0</v>
      </c>
      <c r="F29" s="140">
        <f>SUM(B29:E29)</f>
        <v>381.754</v>
      </c>
      <c r="G29" s="144">
        <f>F29/$F$9</f>
        <v>0.008733344337117515</v>
      </c>
      <c r="H29" s="143">
        <v>320.59900000000005</v>
      </c>
      <c r="I29" s="141">
        <v>161.42899999999997</v>
      </c>
      <c r="J29" s="142">
        <v>0.125</v>
      </c>
      <c r="K29" s="141">
        <v>0.125</v>
      </c>
      <c r="L29" s="140">
        <f>SUM(H29:K29)</f>
        <v>482.278</v>
      </c>
      <c r="M29" s="146">
        <f>IF(ISERROR(F29/L29-1),"         /0",(F29/L29-1))</f>
        <v>-0.2084357984399039</v>
      </c>
      <c r="N29" s="145">
        <v>1930.9759999999999</v>
      </c>
      <c r="O29" s="141">
        <v>1074.1879999999999</v>
      </c>
      <c r="P29" s="142">
        <v>0</v>
      </c>
      <c r="Q29" s="141">
        <v>0</v>
      </c>
      <c r="R29" s="140">
        <f>SUM(N29:Q29)</f>
        <v>3005.1639999999998</v>
      </c>
      <c r="S29" s="144">
        <f>R29/$R$9</f>
        <v>0.010630548235351542</v>
      </c>
      <c r="T29" s="143">
        <v>1844.215</v>
      </c>
      <c r="U29" s="141">
        <v>977.26</v>
      </c>
      <c r="V29" s="142">
        <v>2.234</v>
      </c>
      <c r="W29" s="141">
        <v>2.645</v>
      </c>
      <c r="X29" s="140">
        <f>SUM(T29:W29)</f>
        <v>2826.354</v>
      </c>
      <c r="Y29" s="139">
        <f>IF(ISERROR(R29/X29-1),"         /0",IF(R29/X29&gt;5,"  *  ",(R29/X29-1)))</f>
        <v>0.06326525268950745</v>
      </c>
    </row>
    <row r="30" spans="1:25" ht="19.5" customHeight="1">
      <c r="A30" s="147" t="s">
        <v>215</v>
      </c>
      <c r="B30" s="145">
        <v>244.666</v>
      </c>
      <c r="C30" s="141">
        <v>127.206</v>
      </c>
      <c r="D30" s="142">
        <v>0</v>
      </c>
      <c r="E30" s="141">
        <v>0</v>
      </c>
      <c r="F30" s="140">
        <f t="shared" si="8"/>
        <v>371.872</v>
      </c>
      <c r="G30" s="144">
        <f t="shared" si="9"/>
        <v>0.00850727490827225</v>
      </c>
      <c r="H30" s="143">
        <v>266.486</v>
      </c>
      <c r="I30" s="141">
        <v>136.723</v>
      </c>
      <c r="J30" s="142"/>
      <c r="K30" s="141"/>
      <c r="L30" s="140">
        <f t="shared" si="10"/>
        <v>403.209</v>
      </c>
      <c r="M30" s="146">
        <f t="shared" si="11"/>
        <v>-0.07771899932789195</v>
      </c>
      <c r="N30" s="145">
        <v>2048.3430000000003</v>
      </c>
      <c r="O30" s="141">
        <v>721.9879999999999</v>
      </c>
      <c r="P30" s="142"/>
      <c r="Q30" s="141"/>
      <c r="R30" s="140">
        <f t="shared" si="12"/>
        <v>2770.331</v>
      </c>
      <c r="S30" s="144">
        <f t="shared" si="13"/>
        <v>0.0097998436436047</v>
      </c>
      <c r="T30" s="143">
        <v>2221.834</v>
      </c>
      <c r="U30" s="141">
        <v>721.3700000000001</v>
      </c>
      <c r="V30" s="142"/>
      <c r="W30" s="141"/>
      <c r="X30" s="140">
        <f t="shared" si="14"/>
        <v>2943.2039999999997</v>
      </c>
      <c r="Y30" s="139">
        <f t="shared" si="15"/>
        <v>-0.058736329523879305</v>
      </c>
    </row>
    <row r="31" spans="1:25" ht="19.5" customHeight="1">
      <c r="A31" s="147" t="s">
        <v>183</v>
      </c>
      <c r="B31" s="145">
        <v>175.29699999999997</v>
      </c>
      <c r="C31" s="141">
        <v>154.872</v>
      </c>
      <c r="D31" s="142">
        <v>0</v>
      </c>
      <c r="E31" s="141">
        <v>0</v>
      </c>
      <c r="F31" s="140">
        <f t="shared" si="8"/>
        <v>330.169</v>
      </c>
      <c r="G31" s="144">
        <f t="shared" si="9"/>
        <v>0.007553239956730649</v>
      </c>
      <c r="H31" s="143">
        <v>151.764</v>
      </c>
      <c r="I31" s="141">
        <v>159.744</v>
      </c>
      <c r="J31" s="142"/>
      <c r="K31" s="141"/>
      <c r="L31" s="140">
        <f t="shared" si="10"/>
        <v>311.50800000000004</v>
      </c>
      <c r="M31" s="146">
        <f t="shared" si="11"/>
        <v>0.059905363586167715</v>
      </c>
      <c r="N31" s="145">
        <v>1326.147</v>
      </c>
      <c r="O31" s="141">
        <v>884.1719999999999</v>
      </c>
      <c r="P31" s="142"/>
      <c r="Q31" s="141"/>
      <c r="R31" s="140">
        <f t="shared" si="12"/>
        <v>2210.319</v>
      </c>
      <c r="S31" s="144">
        <f t="shared" si="13"/>
        <v>0.007818842081501704</v>
      </c>
      <c r="T31" s="143">
        <v>1177.1149999999998</v>
      </c>
      <c r="U31" s="141">
        <v>948.5419999999999</v>
      </c>
      <c r="V31" s="142"/>
      <c r="W31" s="141"/>
      <c r="X31" s="140">
        <f t="shared" si="14"/>
        <v>2125.6569999999997</v>
      </c>
      <c r="Y31" s="139">
        <f t="shared" si="15"/>
        <v>0.03982862710211488</v>
      </c>
    </row>
    <row r="32" spans="1:25" ht="19.5" customHeight="1">
      <c r="A32" s="147" t="s">
        <v>216</v>
      </c>
      <c r="B32" s="145">
        <v>0</v>
      </c>
      <c r="C32" s="141">
        <v>299.36099999999993</v>
      </c>
      <c r="D32" s="142">
        <v>0</v>
      </c>
      <c r="E32" s="141">
        <v>0</v>
      </c>
      <c r="F32" s="140">
        <f t="shared" si="8"/>
        <v>299.36099999999993</v>
      </c>
      <c r="G32" s="144">
        <f t="shared" si="9"/>
        <v>0.006848448723795522</v>
      </c>
      <c r="H32" s="143">
        <v>623.241</v>
      </c>
      <c r="I32" s="141">
        <v>310.55400000000003</v>
      </c>
      <c r="J32" s="142"/>
      <c r="K32" s="141"/>
      <c r="L32" s="140">
        <f t="shared" si="10"/>
        <v>933.7950000000001</v>
      </c>
      <c r="M32" s="146">
        <f t="shared" si="11"/>
        <v>-0.6794146466836941</v>
      </c>
      <c r="N32" s="145">
        <v>2158.533</v>
      </c>
      <c r="O32" s="141">
        <v>1585.3829999999998</v>
      </c>
      <c r="P32" s="142"/>
      <c r="Q32" s="141"/>
      <c r="R32" s="140">
        <f t="shared" si="12"/>
        <v>3743.9159999999997</v>
      </c>
      <c r="S32" s="144">
        <f t="shared" si="13"/>
        <v>0.013243829497193632</v>
      </c>
      <c r="T32" s="143">
        <v>3589.6099999999997</v>
      </c>
      <c r="U32" s="141">
        <v>1574.6390000000001</v>
      </c>
      <c r="V32" s="142"/>
      <c r="W32" s="141"/>
      <c r="X32" s="140">
        <f t="shared" si="14"/>
        <v>5164.249</v>
      </c>
      <c r="Y32" s="139">
        <f t="shared" si="15"/>
        <v>-0.27503185845608924</v>
      </c>
    </row>
    <row r="33" spans="1:25" ht="19.5" customHeight="1">
      <c r="A33" s="147" t="s">
        <v>195</v>
      </c>
      <c r="B33" s="145">
        <v>0.29</v>
      </c>
      <c r="C33" s="141">
        <v>236.19199999999998</v>
      </c>
      <c r="D33" s="142">
        <v>0</v>
      </c>
      <c r="E33" s="141">
        <v>0</v>
      </c>
      <c r="F33" s="140">
        <f t="shared" si="8"/>
        <v>236.48199999999997</v>
      </c>
      <c r="G33" s="144">
        <f t="shared" si="9"/>
        <v>0.005409972745616873</v>
      </c>
      <c r="H33" s="143">
        <v>9.245</v>
      </c>
      <c r="I33" s="141">
        <v>216.29100000000003</v>
      </c>
      <c r="J33" s="142"/>
      <c r="K33" s="141"/>
      <c r="L33" s="140">
        <f t="shared" si="10"/>
        <v>225.53600000000003</v>
      </c>
      <c r="M33" s="146">
        <f t="shared" si="11"/>
        <v>0.04853327185017009</v>
      </c>
      <c r="N33" s="145">
        <v>34.441</v>
      </c>
      <c r="O33" s="141">
        <v>1215.531</v>
      </c>
      <c r="P33" s="142"/>
      <c r="Q33" s="141"/>
      <c r="R33" s="140">
        <f t="shared" si="12"/>
        <v>1249.972</v>
      </c>
      <c r="S33" s="144">
        <f t="shared" si="13"/>
        <v>0.004421684686372803</v>
      </c>
      <c r="T33" s="143">
        <v>56.00599999999999</v>
      </c>
      <c r="U33" s="141">
        <v>1220.931</v>
      </c>
      <c r="V33" s="142"/>
      <c r="W33" s="141"/>
      <c r="X33" s="140">
        <f t="shared" si="14"/>
        <v>1276.9370000000001</v>
      </c>
      <c r="Y33" s="139">
        <f t="shared" si="15"/>
        <v>-0.021116938423743847</v>
      </c>
    </row>
    <row r="34" spans="1:25" ht="19.5" customHeight="1">
      <c r="A34" s="147" t="s">
        <v>201</v>
      </c>
      <c r="B34" s="145">
        <v>107.66</v>
      </c>
      <c r="C34" s="141">
        <v>74.182</v>
      </c>
      <c r="D34" s="142">
        <v>0</v>
      </c>
      <c r="E34" s="141">
        <v>0</v>
      </c>
      <c r="F34" s="140">
        <f t="shared" si="8"/>
        <v>181.84199999999998</v>
      </c>
      <c r="G34" s="144">
        <f t="shared" si="9"/>
        <v>0.004159979465703366</v>
      </c>
      <c r="H34" s="143">
        <v>74.692</v>
      </c>
      <c r="I34" s="141">
        <v>95.703</v>
      </c>
      <c r="J34" s="142"/>
      <c r="K34" s="141"/>
      <c r="L34" s="140">
        <f t="shared" si="10"/>
        <v>170.39499999999998</v>
      </c>
      <c r="M34" s="146">
        <f t="shared" si="11"/>
        <v>0.06717920126764287</v>
      </c>
      <c r="N34" s="145">
        <v>496.06899999999996</v>
      </c>
      <c r="O34" s="141">
        <v>656.1940000000001</v>
      </c>
      <c r="P34" s="142"/>
      <c r="Q34" s="141"/>
      <c r="R34" s="140">
        <f t="shared" si="12"/>
        <v>1152.263</v>
      </c>
      <c r="S34" s="144">
        <f t="shared" si="13"/>
        <v>0.004076046232854804</v>
      </c>
      <c r="T34" s="143">
        <v>535.515</v>
      </c>
      <c r="U34" s="141">
        <v>550.718</v>
      </c>
      <c r="V34" s="142"/>
      <c r="W34" s="141"/>
      <c r="X34" s="140">
        <f t="shared" si="14"/>
        <v>1086.233</v>
      </c>
      <c r="Y34" s="139">
        <f t="shared" si="15"/>
        <v>0.060788062966232737</v>
      </c>
    </row>
    <row r="35" spans="1:25" ht="19.5" customHeight="1">
      <c r="A35" s="147" t="s">
        <v>193</v>
      </c>
      <c r="B35" s="145">
        <v>87.32399999999998</v>
      </c>
      <c r="C35" s="141">
        <v>48.315000000000005</v>
      </c>
      <c r="D35" s="142">
        <v>0</v>
      </c>
      <c r="E35" s="141">
        <v>0</v>
      </c>
      <c r="F35" s="140">
        <f aca="true" t="shared" si="16" ref="F35:F42">SUM(B35:E35)</f>
        <v>135.63899999999998</v>
      </c>
      <c r="G35" s="144">
        <f aca="true" t="shared" si="17" ref="G35:G42">F35/$F$9</f>
        <v>0.003102998508312375</v>
      </c>
      <c r="H35" s="143">
        <v>9.974</v>
      </c>
      <c r="I35" s="141">
        <v>3.788</v>
      </c>
      <c r="J35" s="142"/>
      <c r="K35" s="141"/>
      <c r="L35" s="140">
        <f aca="true" t="shared" si="18" ref="L35:L42">SUM(H35:K35)</f>
        <v>13.762</v>
      </c>
      <c r="M35" s="146">
        <f>IF(ISERROR(F35/L35-1),"         /0",(F35/L35-1))</f>
        <v>8.856052899287892</v>
      </c>
      <c r="N35" s="145">
        <v>354.53500000000014</v>
      </c>
      <c r="O35" s="141">
        <v>239.556</v>
      </c>
      <c r="P35" s="142">
        <v>0</v>
      </c>
      <c r="Q35" s="141">
        <v>0.018</v>
      </c>
      <c r="R35" s="140">
        <f aca="true" t="shared" si="19" ref="R35:R42">SUM(N35:Q35)</f>
        <v>594.1090000000002</v>
      </c>
      <c r="S35" s="144">
        <f aca="true" t="shared" si="20" ref="S35:S42">R35/$R$9</f>
        <v>0.0021016172100945143</v>
      </c>
      <c r="T35" s="143">
        <v>82.983</v>
      </c>
      <c r="U35" s="141">
        <v>27.71</v>
      </c>
      <c r="V35" s="142"/>
      <c r="W35" s="141"/>
      <c r="X35" s="140">
        <f aca="true" t="shared" si="21" ref="X35:X42">SUM(T35:W35)</f>
        <v>110.69300000000001</v>
      </c>
      <c r="Y35" s="139" t="str">
        <f aca="true" t="shared" si="22" ref="Y35:Y42">IF(ISERROR(R35/X35-1),"         /0",IF(R35/X35&gt;5,"  *  ",(R35/X35-1)))</f>
        <v>  *  </v>
      </c>
    </row>
    <row r="36" spans="1:25" ht="19.5" customHeight="1">
      <c r="A36" s="147" t="s">
        <v>190</v>
      </c>
      <c r="B36" s="145">
        <v>97.059</v>
      </c>
      <c r="C36" s="141">
        <v>8.238</v>
      </c>
      <c r="D36" s="142">
        <v>0</v>
      </c>
      <c r="E36" s="141">
        <v>0</v>
      </c>
      <c r="F36" s="140">
        <f t="shared" si="16"/>
        <v>105.297</v>
      </c>
      <c r="G36" s="144">
        <f t="shared" si="17"/>
        <v>0.0024088679062052075</v>
      </c>
      <c r="H36" s="143">
        <v>58.137</v>
      </c>
      <c r="I36" s="141">
        <v>6.391</v>
      </c>
      <c r="J36" s="142"/>
      <c r="K36" s="141"/>
      <c r="L36" s="140">
        <f t="shared" si="18"/>
        <v>64.528</v>
      </c>
      <c r="M36" s="146">
        <f>IF(ISERROR(F36/L36-1),"         /0",(F36/L36-1))</f>
        <v>0.6318032482023306</v>
      </c>
      <c r="N36" s="145">
        <v>407.09799999999996</v>
      </c>
      <c r="O36" s="141">
        <v>28.218999999999998</v>
      </c>
      <c r="P36" s="142"/>
      <c r="Q36" s="141"/>
      <c r="R36" s="140">
        <f t="shared" si="19"/>
        <v>435.31699999999995</v>
      </c>
      <c r="S36" s="144">
        <f t="shared" si="20"/>
        <v>0.0015399021039013269</v>
      </c>
      <c r="T36" s="143">
        <v>337.475</v>
      </c>
      <c r="U36" s="141">
        <v>15.658</v>
      </c>
      <c r="V36" s="142"/>
      <c r="W36" s="141"/>
      <c r="X36" s="140">
        <f t="shared" si="21"/>
        <v>353.13300000000004</v>
      </c>
      <c r="Y36" s="139">
        <f t="shared" si="22"/>
        <v>0.2327281789014335</v>
      </c>
    </row>
    <row r="37" spans="1:25" ht="19.5" customHeight="1">
      <c r="A37" s="147" t="s">
        <v>199</v>
      </c>
      <c r="B37" s="145">
        <v>52.867</v>
      </c>
      <c r="C37" s="141">
        <v>52.163999999999994</v>
      </c>
      <c r="D37" s="142">
        <v>0</v>
      </c>
      <c r="E37" s="141">
        <v>0</v>
      </c>
      <c r="F37" s="140">
        <f t="shared" si="16"/>
        <v>105.03099999999999</v>
      </c>
      <c r="G37" s="144">
        <f t="shared" si="17"/>
        <v>0.002402782653414999</v>
      </c>
      <c r="H37" s="143">
        <v>137.567</v>
      </c>
      <c r="I37" s="141">
        <v>60.728</v>
      </c>
      <c r="J37" s="142"/>
      <c r="K37" s="141"/>
      <c r="L37" s="140">
        <f t="shared" si="18"/>
        <v>198.29500000000002</v>
      </c>
      <c r="M37" s="146">
        <f>IF(ISERROR(F37/L37-1),"         /0",(F37/L37-1))</f>
        <v>-0.47032955949469235</v>
      </c>
      <c r="N37" s="145">
        <v>368.568</v>
      </c>
      <c r="O37" s="141">
        <v>303.662</v>
      </c>
      <c r="P37" s="142"/>
      <c r="Q37" s="141"/>
      <c r="R37" s="140">
        <f t="shared" si="19"/>
        <v>672.23</v>
      </c>
      <c r="S37" s="144">
        <f t="shared" si="20"/>
        <v>0.002377964543782092</v>
      </c>
      <c r="T37" s="143">
        <v>585.941</v>
      </c>
      <c r="U37" s="141">
        <v>321.666</v>
      </c>
      <c r="V37" s="142"/>
      <c r="W37" s="141"/>
      <c r="X37" s="140">
        <f t="shared" si="21"/>
        <v>907.607</v>
      </c>
      <c r="Y37" s="139">
        <f t="shared" si="22"/>
        <v>-0.2593380174458768</v>
      </c>
    </row>
    <row r="38" spans="1:25" ht="19.5" customHeight="1">
      <c r="A38" s="147" t="s">
        <v>191</v>
      </c>
      <c r="B38" s="145">
        <v>85.529</v>
      </c>
      <c r="C38" s="141">
        <v>14.483</v>
      </c>
      <c r="D38" s="142">
        <v>0</v>
      </c>
      <c r="E38" s="141">
        <v>0</v>
      </c>
      <c r="F38" s="140">
        <f t="shared" si="16"/>
        <v>100.012</v>
      </c>
      <c r="G38" s="144">
        <f t="shared" si="17"/>
        <v>0.002287963541557644</v>
      </c>
      <c r="H38" s="143">
        <v>48.007999999999996</v>
      </c>
      <c r="I38" s="141">
        <v>74.732</v>
      </c>
      <c r="J38" s="142"/>
      <c r="K38" s="141"/>
      <c r="L38" s="140">
        <f t="shared" si="18"/>
        <v>122.74</v>
      </c>
      <c r="M38" s="146" t="s">
        <v>50</v>
      </c>
      <c r="N38" s="145">
        <v>361.58</v>
      </c>
      <c r="O38" s="141">
        <v>71.301</v>
      </c>
      <c r="P38" s="142"/>
      <c r="Q38" s="141"/>
      <c r="R38" s="140">
        <f t="shared" si="19"/>
        <v>432.881</v>
      </c>
      <c r="S38" s="144">
        <f t="shared" si="20"/>
        <v>0.0015312849317598676</v>
      </c>
      <c r="T38" s="143">
        <v>328.938</v>
      </c>
      <c r="U38" s="141">
        <v>371.378</v>
      </c>
      <c r="V38" s="142"/>
      <c r="W38" s="141"/>
      <c r="X38" s="140">
        <f t="shared" si="21"/>
        <v>700.316</v>
      </c>
      <c r="Y38" s="139">
        <f t="shared" si="22"/>
        <v>-0.3818776095362666</v>
      </c>
    </row>
    <row r="39" spans="1:25" ht="19.5" customHeight="1">
      <c r="A39" s="147" t="s">
        <v>188</v>
      </c>
      <c r="B39" s="145">
        <v>37.241</v>
      </c>
      <c r="C39" s="141">
        <v>61.44</v>
      </c>
      <c r="D39" s="142">
        <v>0</v>
      </c>
      <c r="E39" s="141">
        <v>0</v>
      </c>
      <c r="F39" s="140">
        <f t="shared" si="16"/>
        <v>98.681</v>
      </c>
      <c r="G39" s="144">
        <f t="shared" si="17"/>
        <v>0.0022575144007164127</v>
      </c>
      <c r="H39" s="143">
        <v>66.337</v>
      </c>
      <c r="I39" s="141">
        <v>42.11000000000001</v>
      </c>
      <c r="J39" s="142"/>
      <c r="K39" s="141"/>
      <c r="L39" s="140">
        <f t="shared" si="18"/>
        <v>108.447</v>
      </c>
      <c r="M39" s="146">
        <f>IF(ISERROR(F39/L39-1),"         /0",(F39/L39-1))</f>
        <v>-0.09005320571339004</v>
      </c>
      <c r="N39" s="145">
        <v>305.053</v>
      </c>
      <c r="O39" s="141">
        <v>234.849</v>
      </c>
      <c r="P39" s="142"/>
      <c r="Q39" s="141"/>
      <c r="R39" s="140">
        <f t="shared" si="19"/>
        <v>539.902</v>
      </c>
      <c r="S39" s="144">
        <f t="shared" si="20"/>
        <v>0.00190986390538512</v>
      </c>
      <c r="T39" s="143">
        <v>390.15900000000005</v>
      </c>
      <c r="U39" s="141">
        <v>240.03</v>
      </c>
      <c r="V39" s="142"/>
      <c r="W39" s="141"/>
      <c r="X39" s="140">
        <f t="shared" si="21"/>
        <v>630.1890000000001</v>
      </c>
      <c r="Y39" s="139">
        <f t="shared" si="22"/>
        <v>-0.1432697174974492</v>
      </c>
    </row>
    <row r="40" spans="1:25" ht="19.5" customHeight="1">
      <c r="A40" s="147" t="s">
        <v>197</v>
      </c>
      <c r="B40" s="145">
        <v>58.619</v>
      </c>
      <c r="C40" s="141">
        <v>31.659</v>
      </c>
      <c r="D40" s="142">
        <v>1.662</v>
      </c>
      <c r="E40" s="141">
        <v>1.692</v>
      </c>
      <c r="F40" s="140">
        <f t="shared" si="16"/>
        <v>93.63199999999999</v>
      </c>
      <c r="G40" s="144">
        <f t="shared" si="17"/>
        <v>0.0021420089821533946</v>
      </c>
      <c r="H40" s="143">
        <v>46.142999999999994</v>
      </c>
      <c r="I40" s="141">
        <v>28.052</v>
      </c>
      <c r="J40" s="142"/>
      <c r="K40" s="141">
        <v>0</v>
      </c>
      <c r="L40" s="140">
        <f t="shared" si="18"/>
        <v>74.195</v>
      </c>
      <c r="M40" s="146">
        <f>IF(ISERROR(F40/L40-1),"         /0",(F40/L40-1))</f>
        <v>0.2619718309859156</v>
      </c>
      <c r="N40" s="145">
        <v>307.632</v>
      </c>
      <c r="O40" s="141">
        <v>159.604</v>
      </c>
      <c r="P40" s="142">
        <v>8.255</v>
      </c>
      <c r="Q40" s="141">
        <v>8.421000000000001</v>
      </c>
      <c r="R40" s="140">
        <f t="shared" si="19"/>
        <v>483.912</v>
      </c>
      <c r="S40" s="144">
        <f t="shared" si="20"/>
        <v>0.0017118033683570799</v>
      </c>
      <c r="T40" s="143">
        <v>365.854</v>
      </c>
      <c r="U40" s="141">
        <v>184.481</v>
      </c>
      <c r="V40" s="142">
        <v>1.8699999999999999</v>
      </c>
      <c r="W40" s="141">
        <v>3.8179999999999996</v>
      </c>
      <c r="X40" s="140">
        <f t="shared" si="21"/>
        <v>556.023</v>
      </c>
      <c r="Y40" s="139">
        <f t="shared" si="22"/>
        <v>-0.12969067826330938</v>
      </c>
    </row>
    <row r="41" spans="1:25" ht="19.5" customHeight="1">
      <c r="A41" s="147" t="s">
        <v>187</v>
      </c>
      <c r="B41" s="145">
        <v>48.19</v>
      </c>
      <c r="C41" s="141">
        <v>44.294</v>
      </c>
      <c r="D41" s="142">
        <v>0</v>
      </c>
      <c r="E41" s="141">
        <v>0</v>
      </c>
      <c r="F41" s="140">
        <f t="shared" si="16"/>
        <v>92.484</v>
      </c>
      <c r="G41" s="144">
        <f t="shared" si="17"/>
        <v>0.002115746312216705</v>
      </c>
      <c r="H41" s="143">
        <v>42.424</v>
      </c>
      <c r="I41" s="141">
        <v>24.541999999999998</v>
      </c>
      <c r="J41" s="142"/>
      <c r="K41" s="141"/>
      <c r="L41" s="140">
        <f t="shared" si="18"/>
        <v>66.966</v>
      </c>
      <c r="M41" s="146">
        <f>IF(ISERROR(F41/L41-1),"         /0",(F41/L41-1))</f>
        <v>0.381059044888451</v>
      </c>
      <c r="N41" s="145">
        <v>471.66700000000014</v>
      </c>
      <c r="O41" s="141">
        <v>187.018</v>
      </c>
      <c r="P41" s="142"/>
      <c r="Q41" s="141"/>
      <c r="R41" s="140">
        <f t="shared" si="19"/>
        <v>658.6850000000002</v>
      </c>
      <c r="S41" s="144">
        <f t="shared" si="20"/>
        <v>0.0023300500952369097</v>
      </c>
      <c r="T41" s="143">
        <v>227.73000000000005</v>
      </c>
      <c r="U41" s="141">
        <v>92.059</v>
      </c>
      <c r="V41" s="142"/>
      <c r="W41" s="141"/>
      <c r="X41" s="140">
        <f t="shared" si="21"/>
        <v>319.78900000000004</v>
      </c>
      <c r="Y41" s="139">
        <f t="shared" si="22"/>
        <v>1.0597487718464365</v>
      </c>
    </row>
    <row r="42" spans="1:25" ht="19.5" customHeight="1" thickBot="1">
      <c r="A42" s="138" t="s">
        <v>174</v>
      </c>
      <c r="B42" s="136">
        <v>87.28200000000001</v>
      </c>
      <c r="C42" s="132">
        <v>6.944000000000001</v>
      </c>
      <c r="D42" s="133">
        <v>18.639</v>
      </c>
      <c r="E42" s="132">
        <v>2.0940000000000003</v>
      </c>
      <c r="F42" s="131">
        <f t="shared" si="16"/>
        <v>114.959</v>
      </c>
      <c r="G42" s="135">
        <f t="shared" si="17"/>
        <v>0.002629904419208947</v>
      </c>
      <c r="H42" s="134">
        <v>47.65</v>
      </c>
      <c r="I42" s="132">
        <v>8.576</v>
      </c>
      <c r="J42" s="133">
        <v>286.192</v>
      </c>
      <c r="K42" s="132">
        <v>32.543</v>
      </c>
      <c r="L42" s="131">
        <f t="shared" si="18"/>
        <v>374.961</v>
      </c>
      <c r="M42" s="137">
        <f>IF(ISERROR(F42/L42-1),"         /0",(F42/L42-1))</f>
        <v>-0.693410781387931</v>
      </c>
      <c r="N42" s="136">
        <v>836.7789999999999</v>
      </c>
      <c r="O42" s="132">
        <v>103.85399999999998</v>
      </c>
      <c r="P42" s="133">
        <v>2155.783</v>
      </c>
      <c r="Q42" s="132">
        <v>495.93100000000004</v>
      </c>
      <c r="R42" s="131">
        <f t="shared" si="19"/>
        <v>3592.3469999999998</v>
      </c>
      <c r="S42" s="135">
        <f t="shared" si="20"/>
        <v>0.012707665226130888</v>
      </c>
      <c r="T42" s="134">
        <v>1023.9720000000001</v>
      </c>
      <c r="U42" s="132">
        <v>466.828</v>
      </c>
      <c r="V42" s="133">
        <v>1517.0069999999998</v>
      </c>
      <c r="W42" s="132">
        <v>357.057</v>
      </c>
      <c r="X42" s="131">
        <f t="shared" si="21"/>
        <v>3364.8639999999996</v>
      </c>
      <c r="Y42" s="130">
        <f t="shared" si="22"/>
        <v>0.06760540693472317</v>
      </c>
    </row>
    <row r="43" ht="15" thickTop="1">
      <c r="A43" s="121" t="s">
        <v>43</v>
      </c>
    </row>
    <row r="44" ht="15">
      <c r="A44" s="121" t="s">
        <v>42</v>
      </c>
    </row>
    <row r="45" ht="15">
      <c r="A45" s="128" t="s">
        <v>29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3:Y65536 M43:M65536 Y3 M3">
    <cfRule type="cellIs" priority="9" dxfId="103" operator="lessThan" stopIfTrue="1">
      <formula>0</formula>
    </cfRule>
  </conditionalFormatting>
  <conditionalFormatting sqref="M9:M42 Y9:Y42">
    <cfRule type="cellIs" priority="10" dxfId="103" operator="lessThan">
      <formula>0</formula>
    </cfRule>
    <cfRule type="cellIs" priority="11" dxfId="105" operator="greaterThanOrEqual" stopIfTrue="1">
      <formula>0</formula>
    </cfRule>
  </conditionalFormatting>
  <conditionalFormatting sqref="G7:G8">
    <cfRule type="cellIs" priority="5" dxfId="103" operator="lessThan" stopIfTrue="1">
      <formula>0</formula>
    </cfRule>
  </conditionalFormatting>
  <conditionalFormatting sqref="S7:S8">
    <cfRule type="cellIs" priority="4" dxfId="103" operator="lessThan" stopIfTrue="1">
      <formula>0</formula>
    </cfRule>
  </conditionalFormatting>
  <conditionalFormatting sqref="M5 Y5 Y7:Y8 M7:M8">
    <cfRule type="cellIs" priority="6" dxfId="103" operator="lessThan" stopIfTrue="1">
      <formula>0</formula>
    </cfRule>
  </conditionalFormatting>
  <conditionalFormatting sqref="M6 Y6">
    <cfRule type="cellIs" priority="3" dxfId="103" operator="lessThan" stopIfTrue="1">
      <formula>0</formula>
    </cfRule>
  </conditionalFormatting>
  <conditionalFormatting sqref="G6">
    <cfRule type="cellIs" priority="2" dxfId="103" operator="lessThan" stopIfTrue="1">
      <formula>0</formula>
    </cfRule>
  </conditionalFormatting>
  <conditionalFormatting sqref="S6">
    <cfRule type="cellIs" priority="1" dxfId="10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">
      <selection activeCell="N9" sqref="N9:O59"/>
    </sheetView>
  </sheetViews>
  <sheetFormatPr defaultColWidth="9.140625" defaultRowHeight="15"/>
  <cols>
    <col min="1" max="1" width="15.8515625" style="186" customWidth="1"/>
    <col min="2" max="2" width="12.28125" style="186" customWidth="1"/>
    <col min="3" max="3" width="11.57421875" style="186" customWidth="1"/>
    <col min="4" max="4" width="11.421875" style="186" bestFit="1" customWidth="1"/>
    <col min="5" max="5" width="10.28125" style="186" bestFit="1" customWidth="1"/>
    <col min="6" max="6" width="11.421875" style="186" bestFit="1" customWidth="1"/>
    <col min="7" max="7" width="11.421875" style="186" customWidth="1"/>
    <col min="8" max="8" width="11.421875" style="186" bestFit="1" customWidth="1"/>
    <col min="9" max="9" width="8.8515625" style="186" bestFit="1" customWidth="1"/>
    <col min="10" max="10" width="11.421875" style="186" bestFit="1" customWidth="1"/>
    <col min="11" max="11" width="11.421875" style="186" customWidth="1"/>
    <col min="12" max="12" width="12.421875" style="186" bestFit="1" customWidth="1"/>
    <col min="13" max="13" width="10.57421875" style="186" customWidth="1"/>
    <col min="14" max="14" width="11.421875" style="186" bestFit="1" customWidth="1"/>
    <col min="15" max="15" width="10.57421875" style="186" customWidth="1"/>
    <col min="16" max="16" width="12.421875" style="186" bestFit="1" customWidth="1"/>
    <col min="17" max="17" width="9.140625" style="186" customWidth="1"/>
    <col min="18" max="16384" width="9.140625" style="186" customWidth="1"/>
  </cols>
  <sheetData>
    <row r="1" spans="14:17" ht="18.75" thickBot="1">
      <c r="N1" s="544" t="s">
        <v>28</v>
      </c>
      <c r="O1" s="545"/>
      <c r="P1" s="545"/>
      <c r="Q1" s="546"/>
    </row>
    <row r="2" ht="3.75" customHeight="1" thickBot="1"/>
    <row r="3" spans="1:17" ht="24" customHeight="1" thickTop="1">
      <c r="A3" s="611" t="s">
        <v>52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3"/>
    </row>
    <row r="4" spans="1:17" ht="18.75" customHeight="1" thickBot="1">
      <c r="A4" s="603" t="s">
        <v>38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5"/>
    </row>
    <row r="5" spans="1:17" s="435" customFormat="1" ht="20.25" customHeight="1" thickBot="1">
      <c r="A5" s="600" t="s">
        <v>142</v>
      </c>
      <c r="B5" s="606" t="s">
        <v>36</v>
      </c>
      <c r="C5" s="607"/>
      <c r="D5" s="607"/>
      <c r="E5" s="607"/>
      <c r="F5" s="608"/>
      <c r="G5" s="608"/>
      <c r="H5" s="608"/>
      <c r="I5" s="609"/>
      <c r="J5" s="607" t="s">
        <v>35</v>
      </c>
      <c r="K5" s="607"/>
      <c r="L5" s="607"/>
      <c r="M5" s="607"/>
      <c r="N5" s="607"/>
      <c r="O5" s="607"/>
      <c r="P5" s="607"/>
      <c r="Q5" s="610"/>
    </row>
    <row r="6" spans="1:17" s="468" customFormat="1" ht="28.5" customHeight="1" thickBot="1">
      <c r="A6" s="601"/>
      <c r="B6" s="597" t="s">
        <v>156</v>
      </c>
      <c r="C6" s="598"/>
      <c r="D6" s="599"/>
      <c r="E6" s="539" t="s">
        <v>34</v>
      </c>
      <c r="F6" s="597" t="s">
        <v>157</v>
      </c>
      <c r="G6" s="598"/>
      <c r="H6" s="599"/>
      <c r="I6" s="537" t="s">
        <v>33</v>
      </c>
      <c r="J6" s="597" t="s">
        <v>158</v>
      </c>
      <c r="K6" s="598"/>
      <c r="L6" s="599"/>
      <c r="M6" s="539" t="s">
        <v>34</v>
      </c>
      <c r="N6" s="597" t="s">
        <v>159</v>
      </c>
      <c r="O6" s="598"/>
      <c r="P6" s="599"/>
      <c r="Q6" s="539" t="s">
        <v>33</v>
      </c>
    </row>
    <row r="7" spans="1:17" s="210" customFormat="1" ht="22.5" customHeight="1" thickBot="1">
      <c r="A7" s="602"/>
      <c r="B7" s="119" t="s">
        <v>22</v>
      </c>
      <c r="C7" s="116" t="s">
        <v>21</v>
      </c>
      <c r="D7" s="116" t="s">
        <v>17</v>
      </c>
      <c r="E7" s="540"/>
      <c r="F7" s="119" t="s">
        <v>22</v>
      </c>
      <c r="G7" s="117" t="s">
        <v>21</v>
      </c>
      <c r="H7" s="116" t="s">
        <v>17</v>
      </c>
      <c r="I7" s="538"/>
      <c r="J7" s="119" t="s">
        <v>22</v>
      </c>
      <c r="K7" s="116" t="s">
        <v>21</v>
      </c>
      <c r="L7" s="117" t="s">
        <v>17</v>
      </c>
      <c r="M7" s="540"/>
      <c r="N7" s="118" t="s">
        <v>22</v>
      </c>
      <c r="O7" s="117" t="s">
        <v>21</v>
      </c>
      <c r="P7" s="116" t="s">
        <v>17</v>
      </c>
      <c r="Q7" s="540"/>
    </row>
    <row r="8" spans="1:17" s="202" customFormat="1" ht="18" customHeight="1" thickBot="1">
      <c r="A8" s="209" t="s">
        <v>51</v>
      </c>
      <c r="B8" s="208">
        <f>SUM(B9:B59)</f>
        <v>1630018</v>
      </c>
      <c r="C8" s="204">
        <f>SUM(C9:C59)</f>
        <v>62735</v>
      </c>
      <c r="D8" s="204">
        <f aca="true" t="shared" si="0" ref="D8:D59">C8+B8</f>
        <v>1692753</v>
      </c>
      <c r="E8" s="205">
        <f>D8/$D$8</f>
        <v>1</v>
      </c>
      <c r="F8" s="204">
        <f>SUM(F9:F59)</f>
        <v>1332428</v>
      </c>
      <c r="G8" s="204">
        <f>SUM(G9:G59)</f>
        <v>77103</v>
      </c>
      <c r="H8" s="204">
        <f aca="true" t="shared" si="1" ref="H8:H59">G8+F8</f>
        <v>1409531</v>
      </c>
      <c r="I8" s="207">
        <f>(D8/H8-1)</f>
        <v>0.200933501994635</v>
      </c>
      <c r="J8" s="206">
        <f>SUM(J9:J59)</f>
        <v>9024725</v>
      </c>
      <c r="K8" s="204">
        <f>SUM(K9:K59)</f>
        <v>399432</v>
      </c>
      <c r="L8" s="204">
        <f aca="true" t="shared" si="2" ref="L8:L59">K8+J8</f>
        <v>9424157</v>
      </c>
      <c r="M8" s="205">
        <f>(L8/$L$8)</f>
        <v>1</v>
      </c>
      <c r="N8" s="204">
        <f>SUM(N9:N59)</f>
        <v>7238669</v>
      </c>
      <c r="O8" s="204">
        <f>SUM(O9:O59)</f>
        <v>409584</v>
      </c>
      <c r="P8" s="204">
        <f aca="true" t="shared" si="3" ref="P8:P59">O8+N8</f>
        <v>7648253</v>
      </c>
      <c r="Q8" s="203">
        <f>(L8/P8-1)</f>
        <v>0.2321973397062047</v>
      </c>
    </row>
    <row r="9" spans="1:17" s="187" customFormat="1" ht="18" customHeight="1" thickTop="1">
      <c r="A9" s="201" t="s">
        <v>217</v>
      </c>
      <c r="B9" s="200">
        <v>239629</v>
      </c>
      <c r="C9" s="196">
        <v>35</v>
      </c>
      <c r="D9" s="196">
        <f t="shared" si="0"/>
        <v>239664</v>
      </c>
      <c r="E9" s="199">
        <f>D9/$D$8</f>
        <v>0.1415823808907738</v>
      </c>
      <c r="F9" s="197">
        <v>186451</v>
      </c>
      <c r="G9" s="196">
        <v>4395</v>
      </c>
      <c r="H9" s="196">
        <f t="shared" si="1"/>
        <v>190846</v>
      </c>
      <c r="I9" s="198">
        <f>(D9/H9-1)</f>
        <v>0.2557978684384268</v>
      </c>
      <c r="J9" s="197">
        <v>1335182</v>
      </c>
      <c r="K9" s="196">
        <v>6937</v>
      </c>
      <c r="L9" s="196">
        <f t="shared" si="2"/>
        <v>1342119</v>
      </c>
      <c r="M9" s="198">
        <f>(L9/$L$8)</f>
        <v>0.14241263170806684</v>
      </c>
      <c r="N9" s="197">
        <v>964246</v>
      </c>
      <c r="O9" s="196">
        <v>5055</v>
      </c>
      <c r="P9" s="196">
        <f t="shared" si="3"/>
        <v>969301</v>
      </c>
      <c r="Q9" s="195">
        <f>(L9/P9-1)</f>
        <v>0.3846256219688209</v>
      </c>
    </row>
    <row r="10" spans="1:17" s="187" customFormat="1" ht="18" customHeight="1">
      <c r="A10" s="201" t="s">
        <v>218</v>
      </c>
      <c r="B10" s="200">
        <v>171862</v>
      </c>
      <c r="C10" s="196">
        <v>176</v>
      </c>
      <c r="D10" s="196">
        <f t="shared" si="0"/>
        <v>172038</v>
      </c>
      <c r="E10" s="199">
        <f>D10/$D$8</f>
        <v>0.10163207508715093</v>
      </c>
      <c r="F10" s="197">
        <v>130980</v>
      </c>
      <c r="G10" s="196">
        <v>162</v>
      </c>
      <c r="H10" s="196">
        <f t="shared" si="1"/>
        <v>131142</v>
      </c>
      <c r="I10" s="198">
        <f>(D10/H10-1)</f>
        <v>0.3118451754586631</v>
      </c>
      <c r="J10" s="197">
        <v>946671</v>
      </c>
      <c r="K10" s="196">
        <v>856</v>
      </c>
      <c r="L10" s="196">
        <f t="shared" si="2"/>
        <v>947527</v>
      </c>
      <c r="M10" s="198">
        <f>(L10/$L$8)</f>
        <v>0.100542361507772</v>
      </c>
      <c r="N10" s="197">
        <v>746399</v>
      </c>
      <c r="O10" s="196">
        <v>635</v>
      </c>
      <c r="P10" s="196">
        <f t="shared" si="3"/>
        <v>747034</v>
      </c>
      <c r="Q10" s="195">
        <f>(L10/P10-1)</f>
        <v>0.2683853746951277</v>
      </c>
    </row>
    <row r="11" spans="1:17" s="187" customFormat="1" ht="18" customHeight="1">
      <c r="A11" s="201" t="s">
        <v>219</v>
      </c>
      <c r="B11" s="200">
        <v>152956</v>
      </c>
      <c r="C11" s="196">
        <v>913</v>
      </c>
      <c r="D11" s="196">
        <f t="shared" si="0"/>
        <v>153869</v>
      </c>
      <c r="E11" s="199">
        <f>D11/$D$8</f>
        <v>0.09089867216303855</v>
      </c>
      <c r="F11" s="197">
        <v>124281</v>
      </c>
      <c r="G11" s="196">
        <v>775</v>
      </c>
      <c r="H11" s="196">
        <f t="shared" si="1"/>
        <v>125056</v>
      </c>
      <c r="I11" s="198">
        <f>(D11/H11-1)</f>
        <v>0.23040078045035828</v>
      </c>
      <c r="J11" s="197">
        <v>843473</v>
      </c>
      <c r="K11" s="196">
        <v>6645</v>
      </c>
      <c r="L11" s="196">
        <f t="shared" si="2"/>
        <v>850118</v>
      </c>
      <c r="M11" s="198">
        <f>(L11/$L$8)</f>
        <v>0.090206264602765</v>
      </c>
      <c r="N11" s="197">
        <v>664835</v>
      </c>
      <c r="O11" s="196">
        <v>6765</v>
      </c>
      <c r="P11" s="196">
        <f t="shared" si="3"/>
        <v>671600</v>
      </c>
      <c r="Q11" s="195">
        <f>(L11/P11-1)</f>
        <v>0.2658100059559261</v>
      </c>
    </row>
    <row r="12" spans="1:17" s="187" customFormat="1" ht="18" customHeight="1">
      <c r="A12" s="201" t="s">
        <v>220</v>
      </c>
      <c r="B12" s="200">
        <v>102908</v>
      </c>
      <c r="C12" s="196">
        <v>1347</v>
      </c>
      <c r="D12" s="196">
        <f>C12+B12</f>
        <v>104255</v>
      </c>
      <c r="E12" s="199">
        <f>D12/$D$8</f>
        <v>0.06158902096171148</v>
      </c>
      <c r="F12" s="197">
        <v>88570</v>
      </c>
      <c r="G12" s="196">
        <v>58</v>
      </c>
      <c r="H12" s="196">
        <f>G12+F12</f>
        <v>88628</v>
      </c>
      <c r="I12" s="198">
        <f>(D12/H12-1)</f>
        <v>0.17632125287719447</v>
      </c>
      <c r="J12" s="197">
        <v>556388</v>
      </c>
      <c r="K12" s="196">
        <v>5837</v>
      </c>
      <c r="L12" s="196">
        <f>K12+J12</f>
        <v>562225</v>
      </c>
      <c r="M12" s="198">
        <f>(L12/$L$8)</f>
        <v>0.059657855869761085</v>
      </c>
      <c r="N12" s="197">
        <v>495771</v>
      </c>
      <c r="O12" s="196">
        <v>2864</v>
      </c>
      <c r="P12" s="196">
        <f>O12+N12</f>
        <v>498635</v>
      </c>
      <c r="Q12" s="195">
        <f>(L12/P12-1)</f>
        <v>0.127528151854563</v>
      </c>
    </row>
    <row r="13" spans="1:17" s="187" customFormat="1" ht="18" customHeight="1">
      <c r="A13" s="201" t="s">
        <v>221</v>
      </c>
      <c r="B13" s="200">
        <v>70088</v>
      </c>
      <c r="C13" s="196">
        <v>93</v>
      </c>
      <c r="D13" s="196">
        <f>C13+B13</f>
        <v>70181</v>
      </c>
      <c r="E13" s="199">
        <f>D13/$D$8</f>
        <v>0.0414596813593005</v>
      </c>
      <c r="F13" s="197">
        <v>64569</v>
      </c>
      <c r="G13" s="196">
        <v>112</v>
      </c>
      <c r="H13" s="196">
        <f>G13+F13</f>
        <v>64681</v>
      </c>
      <c r="I13" s="198">
        <f>(D13/H13-1)</f>
        <v>0.08503269893786425</v>
      </c>
      <c r="J13" s="197">
        <v>398427</v>
      </c>
      <c r="K13" s="196">
        <v>490</v>
      </c>
      <c r="L13" s="196">
        <f>K13+J13</f>
        <v>398917</v>
      </c>
      <c r="M13" s="198">
        <f>(L13/$L$8)</f>
        <v>0.04232919718973273</v>
      </c>
      <c r="N13" s="197">
        <v>361719</v>
      </c>
      <c r="O13" s="196">
        <v>779</v>
      </c>
      <c r="P13" s="196">
        <f>O13+N13</f>
        <v>362498</v>
      </c>
      <c r="Q13" s="195">
        <f>(L13/P13-1)</f>
        <v>0.10046676119592379</v>
      </c>
    </row>
    <row r="14" spans="1:17" s="187" customFormat="1" ht="18" customHeight="1">
      <c r="A14" s="201" t="s">
        <v>222</v>
      </c>
      <c r="B14" s="200">
        <v>67812</v>
      </c>
      <c r="C14" s="196">
        <v>364</v>
      </c>
      <c r="D14" s="196">
        <f>C14+B14</f>
        <v>68176</v>
      </c>
      <c r="E14" s="199">
        <f>D14/$D$8</f>
        <v>0.040275220306801994</v>
      </c>
      <c r="F14" s="197">
        <v>62728</v>
      </c>
      <c r="G14" s="196">
        <v>83</v>
      </c>
      <c r="H14" s="196">
        <f>G14+F14</f>
        <v>62811</v>
      </c>
      <c r="I14" s="198">
        <f>(D14/H14-1)</f>
        <v>0.0854149750839821</v>
      </c>
      <c r="J14" s="197">
        <v>361995</v>
      </c>
      <c r="K14" s="196">
        <v>1703</v>
      </c>
      <c r="L14" s="196">
        <f>K14+J14</f>
        <v>363698</v>
      </c>
      <c r="M14" s="198">
        <f>(L14/$L$8)</f>
        <v>0.03859209900683955</v>
      </c>
      <c r="N14" s="197">
        <v>356889</v>
      </c>
      <c r="O14" s="196">
        <v>1855</v>
      </c>
      <c r="P14" s="196">
        <f>O14+N14</f>
        <v>358744</v>
      </c>
      <c r="Q14" s="195">
        <f>(L14/P14-1)</f>
        <v>0.013809290190219148</v>
      </c>
    </row>
    <row r="15" spans="1:17" s="187" customFormat="1" ht="18" customHeight="1">
      <c r="A15" s="201" t="s">
        <v>223</v>
      </c>
      <c r="B15" s="200">
        <v>50861</v>
      </c>
      <c r="C15" s="196">
        <v>262</v>
      </c>
      <c r="D15" s="196">
        <f>C15+B15</f>
        <v>51123</v>
      </c>
      <c r="E15" s="199">
        <f>D15/$D$8</f>
        <v>0.030201098447322203</v>
      </c>
      <c r="F15" s="197">
        <v>47161</v>
      </c>
      <c r="G15" s="196">
        <v>37</v>
      </c>
      <c r="H15" s="196">
        <f>G15+F15</f>
        <v>47198</v>
      </c>
      <c r="I15" s="198">
        <f>(D15/H15-1)</f>
        <v>0.08316030340268665</v>
      </c>
      <c r="J15" s="197">
        <v>302133</v>
      </c>
      <c r="K15" s="196">
        <v>1696</v>
      </c>
      <c r="L15" s="196">
        <f>K15+J15</f>
        <v>303829</v>
      </c>
      <c r="M15" s="198">
        <f>(L15/$L$8)</f>
        <v>0.03223938225986685</v>
      </c>
      <c r="N15" s="197">
        <v>251792</v>
      </c>
      <c r="O15" s="196">
        <v>1487</v>
      </c>
      <c r="P15" s="196">
        <f>O15+N15</f>
        <v>253279</v>
      </c>
      <c r="Q15" s="195">
        <f>(L15/P15-1)</f>
        <v>0.19958227883085455</v>
      </c>
    </row>
    <row r="16" spans="1:17" s="187" customFormat="1" ht="18" customHeight="1">
      <c r="A16" s="201" t="s">
        <v>224</v>
      </c>
      <c r="B16" s="200">
        <v>49994</v>
      </c>
      <c r="C16" s="196">
        <v>2</v>
      </c>
      <c r="D16" s="196">
        <f>C16+B16</f>
        <v>49996</v>
      </c>
      <c r="E16" s="199">
        <f>D16/$D$8</f>
        <v>0.029535319092626036</v>
      </c>
      <c r="F16" s="197">
        <v>33350</v>
      </c>
      <c r="G16" s="196">
        <v>5296</v>
      </c>
      <c r="H16" s="196">
        <f>G16+F16</f>
        <v>38646</v>
      </c>
      <c r="I16" s="198">
        <f>(D16/H16-1)</f>
        <v>0.2936914557780883</v>
      </c>
      <c r="J16" s="197">
        <v>285202</v>
      </c>
      <c r="K16" s="196">
        <v>499</v>
      </c>
      <c r="L16" s="196">
        <f>K16+J16</f>
        <v>285701</v>
      </c>
      <c r="M16" s="198">
        <f>(L16/$L$8)</f>
        <v>0.030315814984831005</v>
      </c>
      <c r="N16" s="197">
        <v>123951</v>
      </c>
      <c r="O16" s="196">
        <v>5512</v>
      </c>
      <c r="P16" s="196">
        <f>O16+N16</f>
        <v>129463</v>
      </c>
      <c r="Q16" s="195">
        <f>(L16/P16-1)</f>
        <v>1.2068158469987562</v>
      </c>
    </row>
    <row r="17" spans="1:17" s="187" customFormat="1" ht="18" customHeight="1">
      <c r="A17" s="201" t="s">
        <v>225</v>
      </c>
      <c r="B17" s="200">
        <v>40231</v>
      </c>
      <c r="C17" s="196">
        <v>9135</v>
      </c>
      <c r="D17" s="196">
        <f>C17+B17</f>
        <v>49366</v>
      </c>
      <c r="E17" s="199">
        <f>D17/$D$8</f>
        <v>0.029163144298075382</v>
      </c>
      <c r="F17" s="197">
        <v>36560</v>
      </c>
      <c r="G17" s="196">
        <v>8874</v>
      </c>
      <c r="H17" s="196">
        <f>G17+F17</f>
        <v>45434</v>
      </c>
      <c r="I17" s="198">
        <f>(D17/H17-1)</f>
        <v>0.08654311748910515</v>
      </c>
      <c r="J17" s="197">
        <v>221212</v>
      </c>
      <c r="K17" s="196">
        <v>57715</v>
      </c>
      <c r="L17" s="196">
        <f>K17+J17</f>
        <v>278927</v>
      </c>
      <c r="M17" s="198">
        <f>(L17/$L$8)</f>
        <v>0.029597023903570368</v>
      </c>
      <c r="N17" s="197">
        <v>195242</v>
      </c>
      <c r="O17" s="196">
        <v>57096</v>
      </c>
      <c r="P17" s="196">
        <f>O17+N17</f>
        <v>252338</v>
      </c>
      <c r="Q17" s="195">
        <f>(L17/P17-1)</f>
        <v>0.10537057438832043</v>
      </c>
    </row>
    <row r="18" spans="1:17" s="187" customFormat="1" ht="18" customHeight="1">
      <c r="A18" s="201" t="s">
        <v>226</v>
      </c>
      <c r="B18" s="200">
        <v>44197</v>
      </c>
      <c r="C18" s="196">
        <v>90</v>
      </c>
      <c r="D18" s="196">
        <f t="shared" si="0"/>
        <v>44287</v>
      </c>
      <c r="E18" s="199">
        <f aca="true" t="shared" si="4" ref="E18:E38">D18/$D$8</f>
        <v>0.026162706549626553</v>
      </c>
      <c r="F18" s="197">
        <v>45918</v>
      </c>
      <c r="G18" s="196">
        <v>193</v>
      </c>
      <c r="H18" s="196">
        <f t="shared" si="1"/>
        <v>46111</v>
      </c>
      <c r="I18" s="198">
        <f aca="true" t="shared" si="5" ref="I18:I38">(D18/H18-1)</f>
        <v>-0.039556721823426066</v>
      </c>
      <c r="J18" s="197">
        <v>243524</v>
      </c>
      <c r="K18" s="196">
        <v>1243</v>
      </c>
      <c r="L18" s="196">
        <f t="shared" si="2"/>
        <v>244767</v>
      </c>
      <c r="M18" s="198">
        <f aca="true" t="shared" si="6" ref="M18:M38">(L18/$L$8)</f>
        <v>0.025972296514160366</v>
      </c>
      <c r="N18" s="197">
        <v>257166</v>
      </c>
      <c r="O18" s="196">
        <v>1738</v>
      </c>
      <c r="P18" s="196">
        <f t="shared" si="3"/>
        <v>258904</v>
      </c>
      <c r="Q18" s="195">
        <f aca="true" t="shared" si="7" ref="Q18:Q38">(L18/P18-1)</f>
        <v>-0.05460325062571458</v>
      </c>
    </row>
    <row r="19" spans="1:17" s="187" customFormat="1" ht="18" customHeight="1">
      <c r="A19" s="201" t="s">
        <v>227</v>
      </c>
      <c r="B19" s="200">
        <v>37715</v>
      </c>
      <c r="C19" s="196">
        <v>9</v>
      </c>
      <c r="D19" s="196">
        <f aca="true" t="shared" si="8" ref="D19:D24">C19+B19</f>
        <v>37724</v>
      </c>
      <c r="E19" s="199">
        <f aca="true" t="shared" si="9" ref="E19:E24">D19/$D$8</f>
        <v>0.02228559039623619</v>
      </c>
      <c r="F19" s="197">
        <v>24670</v>
      </c>
      <c r="G19" s="196">
        <v>261</v>
      </c>
      <c r="H19" s="196">
        <f aca="true" t="shared" si="10" ref="H19:H24">G19+F19</f>
        <v>24931</v>
      </c>
      <c r="I19" s="198">
        <f aca="true" t="shared" si="11" ref="I19:I24">(D19/H19-1)</f>
        <v>0.5131362560667443</v>
      </c>
      <c r="J19" s="197">
        <v>199866</v>
      </c>
      <c r="K19" s="196">
        <v>281</v>
      </c>
      <c r="L19" s="196">
        <f aca="true" t="shared" si="12" ref="L19:L24">K19+J19</f>
        <v>200147</v>
      </c>
      <c r="M19" s="198">
        <f aca="true" t="shared" si="13" ref="M19:M24">(L19/$L$8)</f>
        <v>0.02123765552717341</v>
      </c>
      <c r="N19" s="197">
        <v>109564</v>
      </c>
      <c r="O19" s="196">
        <v>337</v>
      </c>
      <c r="P19" s="196">
        <f aca="true" t="shared" si="14" ref="P19:P24">O19+N19</f>
        <v>109901</v>
      </c>
      <c r="Q19" s="195">
        <f aca="true" t="shared" si="15" ref="Q19:Q24">(L19/P19-1)</f>
        <v>0.8211572233191691</v>
      </c>
    </row>
    <row r="20" spans="1:17" s="187" customFormat="1" ht="18" customHeight="1">
      <c r="A20" s="201" t="s">
        <v>228</v>
      </c>
      <c r="B20" s="200">
        <v>36597</v>
      </c>
      <c r="C20" s="196">
        <v>2</v>
      </c>
      <c r="D20" s="196">
        <f t="shared" si="8"/>
        <v>36599</v>
      </c>
      <c r="E20" s="199">
        <f t="shared" si="9"/>
        <v>0.02162099254882431</v>
      </c>
      <c r="F20" s="197">
        <v>30703</v>
      </c>
      <c r="G20" s="196">
        <v>18</v>
      </c>
      <c r="H20" s="196">
        <f t="shared" si="10"/>
        <v>30721</v>
      </c>
      <c r="I20" s="198">
        <f t="shared" si="11"/>
        <v>0.1913349174831549</v>
      </c>
      <c r="J20" s="197">
        <v>181393</v>
      </c>
      <c r="K20" s="196">
        <v>132</v>
      </c>
      <c r="L20" s="196">
        <f t="shared" si="12"/>
        <v>181525</v>
      </c>
      <c r="M20" s="198">
        <f t="shared" si="13"/>
        <v>0.0192616697705694</v>
      </c>
      <c r="N20" s="197">
        <v>176178</v>
      </c>
      <c r="O20" s="196">
        <v>288</v>
      </c>
      <c r="P20" s="196">
        <f t="shared" si="14"/>
        <v>176466</v>
      </c>
      <c r="Q20" s="195">
        <f t="shared" si="15"/>
        <v>0.028668412045379954</v>
      </c>
    </row>
    <row r="21" spans="1:17" s="187" customFormat="1" ht="18" customHeight="1">
      <c r="A21" s="201" t="s">
        <v>229</v>
      </c>
      <c r="B21" s="200">
        <v>26442</v>
      </c>
      <c r="C21" s="196">
        <v>3569</v>
      </c>
      <c r="D21" s="196">
        <f t="shared" si="8"/>
        <v>30011</v>
      </c>
      <c r="E21" s="199">
        <f t="shared" si="9"/>
        <v>0.017729107554380348</v>
      </c>
      <c r="F21" s="197">
        <v>10687</v>
      </c>
      <c r="G21" s="196">
        <v>5892</v>
      </c>
      <c r="H21" s="196">
        <f t="shared" si="10"/>
        <v>16579</v>
      </c>
      <c r="I21" s="198">
        <f t="shared" si="11"/>
        <v>0.8101815549791906</v>
      </c>
      <c r="J21" s="197">
        <v>110782</v>
      </c>
      <c r="K21" s="196">
        <v>23217</v>
      </c>
      <c r="L21" s="196">
        <f t="shared" si="12"/>
        <v>133999</v>
      </c>
      <c r="M21" s="198">
        <f t="shared" si="13"/>
        <v>0.014218672290794815</v>
      </c>
      <c r="N21" s="197">
        <v>50361</v>
      </c>
      <c r="O21" s="196">
        <v>30994</v>
      </c>
      <c r="P21" s="196">
        <f t="shared" si="14"/>
        <v>81355</v>
      </c>
      <c r="Q21" s="195">
        <f t="shared" si="15"/>
        <v>0.6470899145719378</v>
      </c>
    </row>
    <row r="22" spans="1:17" s="187" customFormat="1" ht="18" customHeight="1">
      <c r="A22" s="201" t="s">
        <v>230</v>
      </c>
      <c r="B22" s="200">
        <v>28516</v>
      </c>
      <c r="C22" s="196">
        <v>30</v>
      </c>
      <c r="D22" s="196">
        <f t="shared" si="8"/>
        <v>28546</v>
      </c>
      <c r="E22" s="199">
        <f t="shared" si="9"/>
        <v>0.016863653468639547</v>
      </c>
      <c r="F22" s="197">
        <v>22722</v>
      </c>
      <c r="G22" s="196">
        <v>1</v>
      </c>
      <c r="H22" s="196">
        <f t="shared" si="10"/>
        <v>22723</v>
      </c>
      <c r="I22" s="198">
        <f t="shared" si="11"/>
        <v>0.25626017691325975</v>
      </c>
      <c r="J22" s="197">
        <v>150886</v>
      </c>
      <c r="K22" s="196">
        <v>120</v>
      </c>
      <c r="L22" s="196">
        <f t="shared" si="12"/>
        <v>151006</v>
      </c>
      <c r="M22" s="198">
        <f t="shared" si="13"/>
        <v>0.016023289934579826</v>
      </c>
      <c r="N22" s="197">
        <v>83915</v>
      </c>
      <c r="O22" s="196">
        <v>97</v>
      </c>
      <c r="P22" s="196">
        <f t="shared" si="14"/>
        <v>84012</v>
      </c>
      <c r="Q22" s="195">
        <f t="shared" si="15"/>
        <v>0.7974336999476266</v>
      </c>
    </row>
    <row r="23" spans="1:17" s="187" customFormat="1" ht="18" customHeight="1">
      <c r="A23" s="201" t="s">
        <v>231</v>
      </c>
      <c r="B23" s="200">
        <v>24815</v>
      </c>
      <c r="C23" s="196">
        <v>1061</v>
      </c>
      <c r="D23" s="196">
        <f t="shared" si="8"/>
        <v>25876</v>
      </c>
      <c r="E23" s="199">
        <f t="shared" si="9"/>
        <v>0.015286341244115355</v>
      </c>
      <c r="F23" s="197">
        <v>21984</v>
      </c>
      <c r="G23" s="196">
        <v>1451</v>
      </c>
      <c r="H23" s="196">
        <f t="shared" si="10"/>
        <v>23435</v>
      </c>
      <c r="I23" s="198">
        <f t="shared" si="11"/>
        <v>0.10416044378067002</v>
      </c>
      <c r="J23" s="197">
        <v>150210</v>
      </c>
      <c r="K23" s="196">
        <v>6606</v>
      </c>
      <c r="L23" s="196">
        <f t="shared" si="12"/>
        <v>156816</v>
      </c>
      <c r="M23" s="198">
        <f t="shared" si="13"/>
        <v>0.016639790699581936</v>
      </c>
      <c r="N23" s="197">
        <v>135775</v>
      </c>
      <c r="O23" s="196">
        <v>9753</v>
      </c>
      <c r="P23" s="196">
        <f t="shared" si="14"/>
        <v>145528</v>
      </c>
      <c r="Q23" s="195">
        <f t="shared" si="15"/>
        <v>0.07756582925622557</v>
      </c>
    </row>
    <row r="24" spans="1:17" s="187" customFormat="1" ht="18" customHeight="1">
      <c r="A24" s="201" t="s">
        <v>232</v>
      </c>
      <c r="B24" s="200">
        <v>23721</v>
      </c>
      <c r="C24" s="196">
        <v>9</v>
      </c>
      <c r="D24" s="196">
        <f t="shared" si="8"/>
        <v>23730</v>
      </c>
      <c r="E24" s="199">
        <f t="shared" si="9"/>
        <v>0.014018583928074563</v>
      </c>
      <c r="F24" s="197">
        <v>8156</v>
      </c>
      <c r="G24" s="196">
        <v>51</v>
      </c>
      <c r="H24" s="196">
        <f t="shared" si="10"/>
        <v>8207</v>
      </c>
      <c r="I24" s="198">
        <f t="shared" si="11"/>
        <v>1.8914341415864504</v>
      </c>
      <c r="J24" s="197">
        <v>128654</v>
      </c>
      <c r="K24" s="196">
        <v>63</v>
      </c>
      <c r="L24" s="196">
        <f t="shared" si="12"/>
        <v>128717</v>
      </c>
      <c r="M24" s="198">
        <f t="shared" si="13"/>
        <v>0.013658197757104428</v>
      </c>
      <c r="N24" s="197">
        <v>44797</v>
      </c>
      <c r="O24" s="196">
        <v>105</v>
      </c>
      <c r="P24" s="196">
        <f t="shared" si="14"/>
        <v>44902</v>
      </c>
      <c r="Q24" s="195">
        <f t="shared" si="15"/>
        <v>1.8666206405059906</v>
      </c>
    </row>
    <row r="25" spans="1:17" s="187" customFormat="1" ht="18" customHeight="1">
      <c r="A25" s="201" t="s">
        <v>233</v>
      </c>
      <c r="B25" s="200">
        <v>21622</v>
      </c>
      <c r="C25" s="196">
        <v>417</v>
      </c>
      <c r="D25" s="196">
        <f t="shared" si="0"/>
        <v>22039</v>
      </c>
      <c r="E25" s="199">
        <f t="shared" si="4"/>
        <v>0.013019619519209241</v>
      </c>
      <c r="F25" s="197">
        <v>15846</v>
      </c>
      <c r="G25" s="196">
        <v>392</v>
      </c>
      <c r="H25" s="196">
        <f t="shared" si="1"/>
        <v>16238</v>
      </c>
      <c r="I25" s="198">
        <f t="shared" si="5"/>
        <v>0.35724842960955794</v>
      </c>
      <c r="J25" s="197">
        <v>109418</v>
      </c>
      <c r="K25" s="196">
        <v>2693</v>
      </c>
      <c r="L25" s="196">
        <f t="shared" si="2"/>
        <v>112111</v>
      </c>
      <c r="M25" s="198">
        <f t="shared" si="6"/>
        <v>0.011896130338236088</v>
      </c>
      <c r="N25" s="197">
        <v>82338</v>
      </c>
      <c r="O25" s="196">
        <v>1964</v>
      </c>
      <c r="P25" s="196">
        <f t="shared" si="3"/>
        <v>84302</v>
      </c>
      <c r="Q25" s="195">
        <f t="shared" si="7"/>
        <v>0.32987354985646844</v>
      </c>
    </row>
    <row r="26" spans="1:17" s="187" customFormat="1" ht="18" customHeight="1">
      <c r="A26" s="201" t="s">
        <v>234</v>
      </c>
      <c r="B26" s="200">
        <v>21075</v>
      </c>
      <c r="C26" s="196">
        <v>1</v>
      </c>
      <c r="D26" s="196">
        <f>C26+B26</f>
        <v>21076</v>
      </c>
      <c r="E26" s="199">
        <f t="shared" si="4"/>
        <v>0.012450723761824673</v>
      </c>
      <c r="F26" s="197">
        <v>18204</v>
      </c>
      <c r="G26" s="196">
        <v>67</v>
      </c>
      <c r="H26" s="196">
        <f>G26+F26</f>
        <v>18271</v>
      </c>
      <c r="I26" s="198">
        <f t="shared" si="5"/>
        <v>0.15352197471402773</v>
      </c>
      <c r="J26" s="197">
        <v>129216</v>
      </c>
      <c r="K26" s="196">
        <v>199</v>
      </c>
      <c r="L26" s="196">
        <f>K26+J26</f>
        <v>129415</v>
      </c>
      <c r="M26" s="198">
        <f t="shared" si="6"/>
        <v>0.013732262737133943</v>
      </c>
      <c r="N26" s="197">
        <v>69245</v>
      </c>
      <c r="O26" s="196">
        <v>386</v>
      </c>
      <c r="P26" s="196">
        <f>O26+N26</f>
        <v>69631</v>
      </c>
      <c r="Q26" s="195">
        <f t="shared" si="7"/>
        <v>0.8585831023538366</v>
      </c>
    </row>
    <row r="27" spans="1:17" s="187" customFormat="1" ht="18" customHeight="1">
      <c r="A27" s="201" t="s">
        <v>235</v>
      </c>
      <c r="B27" s="200">
        <v>20410</v>
      </c>
      <c r="C27" s="196">
        <v>4</v>
      </c>
      <c r="D27" s="196">
        <f>C27+B27</f>
        <v>20414</v>
      </c>
      <c r="E27" s="199">
        <f t="shared" si="4"/>
        <v>0.012059644850725417</v>
      </c>
      <c r="F27" s="197">
        <v>19534</v>
      </c>
      <c r="G27" s="196">
        <v>17</v>
      </c>
      <c r="H27" s="196">
        <f>G27+F27</f>
        <v>19551</v>
      </c>
      <c r="I27" s="198">
        <f t="shared" si="5"/>
        <v>0.04414096465653938</v>
      </c>
      <c r="J27" s="197">
        <v>117877</v>
      </c>
      <c r="K27" s="196">
        <v>1457</v>
      </c>
      <c r="L27" s="196">
        <f>K27+J27</f>
        <v>119334</v>
      </c>
      <c r="M27" s="198">
        <f t="shared" si="6"/>
        <v>0.012662564938169005</v>
      </c>
      <c r="N27" s="197">
        <v>109408</v>
      </c>
      <c r="O27" s="196">
        <v>1491</v>
      </c>
      <c r="P27" s="196">
        <f>O27+N27</f>
        <v>110899</v>
      </c>
      <c r="Q27" s="195">
        <f t="shared" si="7"/>
        <v>0.07606019891973781</v>
      </c>
    </row>
    <row r="28" spans="1:17" s="187" customFormat="1" ht="18" customHeight="1">
      <c r="A28" s="201" t="s">
        <v>236</v>
      </c>
      <c r="B28" s="200">
        <v>18165</v>
      </c>
      <c r="C28" s="196">
        <v>458</v>
      </c>
      <c r="D28" s="196">
        <f>C28+B28</f>
        <v>18623</v>
      </c>
      <c r="E28" s="199">
        <f t="shared" si="4"/>
        <v>0.011001605077645705</v>
      </c>
      <c r="F28" s="197">
        <v>17079</v>
      </c>
      <c r="G28" s="196">
        <v>428</v>
      </c>
      <c r="H28" s="196">
        <f>G28+F28</f>
        <v>17507</v>
      </c>
      <c r="I28" s="198">
        <f t="shared" si="5"/>
        <v>0.06374593019934882</v>
      </c>
      <c r="J28" s="197">
        <v>106856</v>
      </c>
      <c r="K28" s="196">
        <v>2575</v>
      </c>
      <c r="L28" s="196">
        <f>K28+J28</f>
        <v>109431</v>
      </c>
      <c r="M28" s="198">
        <f t="shared" si="6"/>
        <v>0.01161175477021446</v>
      </c>
      <c r="N28" s="197">
        <v>103570</v>
      </c>
      <c r="O28" s="196">
        <v>2148</v>
      </c>
      <c r="P28" s="196">
        <f>O28+N28</f>
        <v>105718</v>
      </c>
      <c r="Q28" s="195">
        <f t="shared" si="7"/>
        <v>0.035121738965928184</v>
      </c>
    </row>
    <row r="29" spans="1:17" s="187" customFormat="1" ht="18" customHeight="1">
      <c r="A29" s="201" t="s">
        <v>237</v>
      </c>
      <c r="B29" s="200">
        <v>18397</v>
      </c>
      <c r="C29" s="196">
        <v>98</v>
      </c>
      <c r="D29" s="196">
        <f t="shared" si="0"/>
        <v>18495</v>
      </c>
      <c r="E29" s="199">
        <f t="shared" si="4"/>
        <v>0.010925988611451286</v>
      </c>
      <c r="F29" s="197">
        <v>14174</v>
      </c>
      <c r="G29" s="196">
        <v>10</v>
      </c>
      <c r="H29" s="196">
        <f t="shared" si="1"/>
        <v>14184</v>
      </c>
      <c r="I29" s="198">
        <f t="shared" si="5"/>
        <v>0.3039340101522843</v>
      </c>
      <c r="J29" s="197">
        <v>100556</v>
      </c>
      <c r="K29" s="196">
        <v>417</v>
      </c>
      <c r="L29" s="196">
        <f t="shared" si="2"/>
        <v>100973</v>
      </c>
      <c r="M29" s="198">
        <f t="shared" si="6"/>
        <v>0.01071427396636113</v>
      </c>
      <c r="N29" s="197">
        <v>83279</v>
      </c>
      <c r="O29" s="196">
        <v>99</v>
      </c>
      <c r="P29" s="196">
        <f t="shared" si="3"/>
        <v>83378</v>
      </c>
      <c r="Q29" s="195">
        <f t="shared" si="7"/>
        <v>0.2110268895871812</v>
      </c>
    </row>
    <row r="30" spans="1:17" s="187" customFormat="1" ht="18" customHeight="1">
      <c r="A30" s="201" t="s">
        <v>238</v>
      </c>
      <c r="B30" s="200">
        <v>15465</v>
      </c>
      <c r="C30" s="196">
        <v>0</v>
      </c>
      <c r="D30" s="196">
        <f>C30+B30</f>
        <v>15465</v>
      </c>
      <c r="E30" s="199">
        <f t="shared" si="4"/>
        <v>0.009136005075755294</v>
      </c>
      <c r="F30" s="197">
        <v>15611</v>
      </c>
      <c r="G30" s="196"/>
      <c r="H30" s="196">
        <f>G30+F30</f>
        <v>15611</v>
      </c>
      <c r="I30" s="198">
        <f t="shared" si="5"/>
        <v>-0.009352379732240124</v>
      </c>
      <c r="J30" s="197">
        <v>88515</v>
      </c>
      <c r="K30" s="196">
        <v>386</v>
      </c>
      <c r="L30" s="196">
        <f>K30+J30</f>
        <v>88901</v>
      </c>
      <c r="M30" s="198">
        <f t="shared" si="6"/>
        <v>0.009433310586824901</v>
      </c>
      <c r="N30" s="197">
        <v>101716</v>
      </c>
      <c r="O30" s="196">
        <v>488</v>
      </c>
      <c r="P30" s="196">
        <f>O30+N30</f>
        <v>102204</v>
      </c>
      <c r="Q30" s="195">
        <f t="shared" si="7"/>
        <v>-0.13016124613518065</v>
      </c>
    </row>
    <row r="31" spans="1:17" s="187" customFormat="1" ht="18" customHeight="1">
      <c r="A31" s="201" t="s">
        <v>239</v>
      </c>
      <c r="B31" s="200">
        <v>15047</v>
      </c>
      <c r="C31" s="196">
        <v>34</v>
      </c>
      <c r="D31" s="196">
        <f>C31+B31</f>
        <v>15081</v>
      </c>
      <c r="E31" s="199">
        <f t="shared" si="4"/>
        <v>0.008909155677172039</v>
      </c>
      <c r="F31" s="197">
        <v>14751</v>
      </c>
      <c r="G31" s="196">
        <v>299</v>
      </c>
      <c r="H31" s="196">
        <f>G31+F31</f>
        <v>15050</v>
      </c>
      <c r="I31" s="198">
        <f t="shared" si="5"/>
        <v>0.002059800664451883</v>
      </c>
      <c r="J31" s="197">
        <v>86740</v>
      </c>
      <c r="K31" s="196">
        <v>613</v>
      </c>
      <c r="L31" s="196">
        <f>K31+J31</f>
        <v>87353</v>
      </c>
      <c r="M31" s="198">
        <f t="shared" si="6"/>
        <v>0.009269051863206439</v>
      </c>
      <c r="N31" s="197">
        <v>83229</v>
      </c>
      <c r="O31" s="196">
        <v>1365</v>
      </c>
      <c r="P31" s="196">
        <f>O31+N31</f>
        <v>84594</v>
      </c>
      <c r="Q31" s="195">
        <f t="shared" si="7"/>
        <v>0.032614606236848864</v>
      </c>
    </row>
    <row r="32" spans="1:17" s="187" customFormat="1" ht="18" customHeight="1">
      <c r="A32" s="201" t="s">
        <v>240</v>
      </c>
      <c r="B32" s="200">
        <v>13597</v>
      </c>
      <c r="C32" s="196">
        <v>135</v>
      </c>
      <c r="D32" s="196">
        <f>C32+B32</f>
        <v>13732</v>
      </c>
      <c r="E32" s="199">
        <f t="shared" si="4"/>
        <v>0.008112229013919928</v>
      </c>
      <c r="F32" s="197">
        <v>13107</v>
      </c>
      <c r="G32" s="196">
        <v>62</v>
      </c>
      <c r="H32" s="196">
        <f>G32+F32</f>
        <v>13169</v>
      </c>
      <c r="I32" s="198">
        <f t="shared" si="5"/>
        <v>0.0427519173817299</v>
      </c>
      <c r="J32" s="197">
        <v>73766</v>
      </c>
      <c r="K32" s="196">
        <v>771</v>
      </c>
      <c r="L32" s="196">
        <f>K32+J32</f>
        <v>74537</v>
      </c>
      <c r="M32" s="198">
        <f t="shared" si="6"/>
        <v>0.007909142430458236</v>
      </c>
      <c r="N32" s="197">
        <v>73420</v>
      </c>
      <c r="O32" s="196">
        <v>1131</v>
      </c>
      <c r="P32" s="196">
        <f>O32+N32</f>
        <v>74551</v>
      </c>
      <c r="Q32" s="195">
        <f t="shared" si="7"/>
        <v>-0.00018779090823728417</v>
      </c>
    </row>
    <row r="33" spans="1:17" s="187" customFormat="1" ht="18" customHeight="1">
      <c r="A33" s="201" t="s">
        <v>241</v>
      </c>
      <c r="B33" s="200">
        <v>13001</v>
      </c>
      <c r="C33" s="196">
        <v>46</v>
      </c>
      <c r="D33" s="196">
        <f>C33+B33</f>
        <v>13047</v>
      </c>
      <c r="E33" s="199">
        <f t="shared" si="4"/>
        <v>0.007707562769051362</v>
      </c>
      <c r="F33" s="197">
        <v>4225</v>
      </c>
      <c r="G33" s="196"/>
      <c r="H33" s="196">
        <f>G33+F33</f>
        <v>4225</v>
      </c>
      <c r="I33" s="198">
        <f t="shared" si="5"/>
        <v>2.0880473372781063</v>
      </c>
      <c r="J33" s="197">
        <v>72935</v>
      </c>
      <c r="K33" s="196">
        <v>393</v>
      </c>
      <c r="L33" s="196">
        <f>K33+J33</f>
        <v>73328</v>
      </c>
      <c r="M33" s="198">
        <f t="shared" si="6"/>
        <v>0.007780855093988778</v>
      </c>
      <c r="N33" s="197">
        <v>69322</v>
      </c>
      <c r="O33" s="196">
        <v>322</v>
      </c>
      <c r="P33" s="196">
        <f>O33+N33</f>
        <v>69644</v>
      </c>
      <c r="Q33" s="195">
        <f t="shared" si="7"/>
        <v>0.052897593475389026</v>
      </c>
    </row>
    <row r="34" spans="1:17" s="187" customFormat="1" ht="18" customHeight="1">
      <c r="A34" s="201" t="s">
        <v>242</v>
      </c>
      <c r="B34" s="200">
        <v>12451</v>
      </c>
      <c r="C34" s="196">
        <v>12</v>
      </c>
      <c r="D34" s="196">
        <f>C34+B34</f>
        <v>12463</v>
      </c>
      <c r="E34" s="199">
        <f t="shared" si="4"/>
        <v>0.007362562642039329</v>
      </c>
      <c r="F34" s="197">
        <v>8687</v>
      </c>
      <c r="G34" s="196"/>
      <c r="H34" s="196">
        <f>G34+F34</f>
        <v>8687</v>
      </c>
      <c r="I34" s="198">
        <f t="shared" si="5"/>
        <v>0.43467249913664086</v>
      </c>
      <c r="J34" s="197">
        <v>69190</v>
      </c>
      <c r="K34" s="196">
        <v>77</v>
      </c>
      <c r="L34" s="196">
        <f>K34+J34</f>
        <v>69267</v>
      </c>
      <c r="M34" s="198">
        <f t="shared" si="6"/>
        <v>0.007349941220206752</v>
      </c>
      <c r="N34" s="197">
        <v>47706</v>
      </c>
      <c r="O34" s="196">
        <v>74</v>
      </c>
      <c r="P34" s="196">
        <f>O34+N34</f>
        <v>47780</v>
      </c>
      <c r="Q34" s="195">
        <f t="shared" si="7"/>
        <v>0.4497069903725408</v>
      </c>
    </row>
    <row r="35" spans="1:17" s="187" customFormat="1" ht="18" customHeight="1">
      <c r="A35" s="201" t="s">
        <v>243</v>
      </c>
      <c r="B35" s="200">
        <v>8287</v>
      </c>
      <c r="C35" s="196">
        <v>4063</v>
      </c>
      <c r="D35" s="196">
        <f t="shared" si="0"/>
        <v>12350</v>
      </c>
      <c r="E35" s="199">
        <f t="shared" si="4"/>
        <v>0.007295807480477069</v>
      </c>
      <c r="F35" s="197">
        <v>8388</v>
      </c>
      <c r="G35" s="196">
        <v>5102</v>
      </c>
      <c r="H35" s="196">
        <f t="shared" si="1"/>
        <v>13490</v>
      </c>
      <c r="I35" s="198">
        <f t="shared" si="5"/>
        <v>-0.08450704225352113</v>
      </c>
      <c r="J35" s="197">
        <v>43970</v>
      </c>
      <c r="K35" s="196">
        <v>20915</v>
      </c>
      <c r="L35" s="196">
        <f t="shared" si="2"/>
        <v>64885</v>
      </c>
      <c r="M35" s="198">
        <f t="shared" si="6"/>
        <v>0.006884965944434075</v>
      </c>
      <c r="N35" s="197">
        <v>45794</v>
      </c>
      <c r="O35" s="196">
        <v>23763</v>
      </c>
      <c r="P35" s="196">
        <f t="shared" si="3"/>
        <v>69557</v>
      </c>
      <c r="Q35" s="195">
        <f t="shared" si="7"/>
        <v>-0.06716793421222877</v>
      </c>
    </row>
    <row r="36" spans="1:17" s="187" customFormat="1" ht="18" customHeight="1">
      <c r="A36" s="201" t="s">
        <v>244</v>
      </c>
      <c r="B36" s="200">
        <v>11635</v>
      </c>
      <c r="C36" s="196">
        <v>4</v>
      </c>
      <c r="D36" s="196">
        <f t="shared" si="0"/>
        <v>11639</v>
      </c>
      <c r="E36" s="199">
        <f t="shared" si="4"/>
        <v>0.006875781640912761</v>
      </c>
      <c r="F36" s="197">
        <v>10098</v>
      </c>
      <c r="G36" s="196">
        <v>18</v>
      </c>
      <c r="H36" s="196">
        <f t="shared" si="1"/>
        <v>10116</v>
      </c>
      <c r="I36" s="198">
        <f t="shared" si="5"/>
        <v>0.15055357848952156</v>
      </c>
      <c r="J36" s="197">
        <v>58086</v>
      </c>
      <c r="K36" s="196">
        <v>44</v>
      </c>
      <c r="L36" s="196">
        <f t="shared" si="2"/>
        <v>58130</v>
      </c>
      <c r="M36" s="198">
        <f t="shared" si="6"/>
        <v>0.0061681909586183675</v>
      </c>
      <c r="N36" s="197">
        <v>55751</v>
      </c>
      <c r="O36" s="196">
        <v>153</v>
      </c>
      <c r="P36" s="196">
        <f t="shared" si="3"/>
        <v>55904</v>
      </c>
      <c r="Q36" s="195">
        <f t="shared" si="7"/>
        <v>0.03981825987406973</v>
      </c>
    </row>
    <row r="37" spans="1:17" s="187" customFormat="1" ht="18" customHeight="1">
      <c r="A37" s="201" t="s">
        <v>245</v>
      </c>
      <c r="B37" s="200">
        <v>11409</v>
      </c>
      <c r="C37" s="196">
        <v>1</v>
      </c>
      <c r="D37" s="196">
        <f t="shared" si="0"/>
        <v>11410</v>
      </c>
      <c r="E37" s="199">
        <f t="shared" si="4"/>
        <v>0.00674049905686181</v>
      </c>
      <c r="F37" s="197">
        <v>5254</v>
      </c>
      <c r="G37" s="196">
        <v>5</v>
      </c>
      <c r="H37" s="196">
        <f t="shared" si="1"/>
        <v>5259</v>
      </c>
      <c r="I37" s="198">
        <f t="shared" si="5"/>
        <v>1.1696139950560944</v>
      </c>
      <c r="J37" s="197">
        <v>58488</v>
      </c>
      <c r="K37" s="196">
        <v>40</v>
      </c>
      <c r="L37" s="196">
        <f t="shared" si="2"/>
        <v>58528</v>
      </c>
      <c r="M37" s="198">
        <f t="shared" si="6"/>
        <v>0.006210422852675311</v>
      </c>
      <c r="N37" s="197">
        <v>29174</v>
      </c>
      <c r="O37" s="196">
        <v>86</v>
      </c>
      <c r="P37" s="196">
        <f t="shared" si="3"/>
        <v>29260</v>
      </c>
      <c r="Q37" s="195">
        <f t="shared" si="7"/>
        <v>1.0002734107997266</v>
      </c>
    </row>
    <row r="38" spans="1:17" s="187" customFormat="1" ht="18" customHeight="1">
      <c r="A38" s="201" t="s">
        <v>246</v>
      </c>
      <c r="B38" s="200">
        <v>9001</v>
      </c>
      <c r="C38" s="196">
        <v>10</v>
      </c>
      <c r="D38" s="196">
        <f t="shared" si="0"/>
        <v>9011</v>
      </c>
      <c r="E38" s="199">
        <f t="shared" si="4"/>
        <v>0.005323281069358613</v>
      </c>
      <c r="F38" s="197">
        <v>6208</v>
      </c>
      <c r="G38" s="196">
        <v>119</v>
      </c>
      <c r="H38" s="196">
        <f t="shared" si="1"/>
        <v>6327</v>
      </c>
      <c r="I38" s="198">
        <f t="shared" si="5"/>
        <v>0.42421368737158205</v>
      </c>
      <c r="J38" s="197">
        <v>52303</v>
      </c>
      <c r="K38" s="196">
        <v>66</v>
      </c>
      <c r="L38" s="196">
        <f t="shared" si="2"/>
        <v>52369</v>
      </c>
      <c r="M38" s="198">
        <f t="shared" si="6"/>
        <v>0.005556889597658443</v>
      </c>
      <c r="N38" s="197">
        <v>21043</v>
      </c>
      <c r="O38" s="196">
        <v>258</v>
      </c>
      <c r="P38" s="196">
        <f t="shared" si="3"/>
        <v>21301</v>
      </c>
      <c r="Q38" s="195">
        <f t="shared" si="7"/>
        <v>1.4585230740340829</v>
      </c>
    </row>
    <row r="39" spans="1:17" s="187" customFormat="1" ht="18" customHeight="1">
      <c r="A39" s="201" t="s">
        <v>247</v>
      </c>
      <c r="B39" s="200">
        <v>8041</v>
      </c>
      <c r="C39" s="196">
        <v>0</v>
      </c>
      <c r="D39" s="196">
        <f t="shared" si="0"/>
        <v>8041</v>
      </c>
      <c r="E39" s="199">
        <f>D39/$D$8</f>
        <v>0.004750250036479038</v>
      </c>
      <c r="F39" s="197">
        <v>8376</v>
      </c>
      <c r="G39" s="196"/>
      <c r="H39" s="196">
        <f t="shared" si="1"/>
        <v>8376</v>
      </c>
      <c r="I39" s="198">
        <f>(D39/H39-1)</f>
        <v>-0.03999522445081183</v>
      </c>
      <c r="J39" s="197">
        <v>45160</v>
      </c>
      <c r="K39" s="196">
        <v>34</v>
      </c>
      <c r="L39" s="196">
        <f t="shared" si="2"/>
        <v>45194</v>
      </c>
      <c r="M39" s="198">
        <f>(L39/$L$8)</f>
        <v>0.004795548291481137</v>
      </c>
      <c r="N39" s="197">
        <v>49878</v>
      </c>
      <c r="O39" s="196">
        <v>20</v>
      </c>
      <c r="P39" s="196">
        <f t="shared" si="3"/>
        <v>49898</v>
      </c>
      <c r="Q39" s="195">
        <f>(L39/P39-1)</f>
        <v>-0.09427231552366833</v>
      </c>
    </row>
    <row r="40" spans="1:17" s="187" customFormat="1" ht="18" customHeight="1">
      <c r="A40" s="201" t="s">
        <v>248</v>
      </c>
      <c r="B40" s="200">
        <v>6896</v>
      </c>
      <c r="C40" s="196">
        <v>80</v>
      </c>
      <c r="D40" s="196">
        <f t="shared" si="0"/>
        <v>6976</v>
      </c>
      <c r="E40" s="199">
        <f>D40/$D$8</f>
        <v>0.004121097407595792</v>
      </c>
      <c r="F40" s="197">
        <v>7844</v>
      </c>
      <c r="G40" s="196">
        <v>8</v>
      </c>
      <c r="H40" s="196">
        <f t="shared" si="1"/>
        <v>7852</v>
      </c>
      <c r="I40" s="198">
        <f>(D40/H40-1)</f>
        <v>-0.11156393275598575</v>
      </c>
      <c r="J40" s="197">
        <v>42542</v>
      </c>
      <c r="K40" s="196">
        <v>294</v>
      </c>
      <c r="L40" s="196">
        <f t="shared" si="2"/>
        <v>42836</v>
      </c>
      <c r="M40" s="198">
        <f>(L40/$L$8)</f>
        <v>0.004545340235736735</v>
      </c>
      <c r="N40" s="197">
        <v>47028</v>
      </c>
      <c r="O40" s="196">
        <v>257</v>
      </c>
      <c r="P40" s="196">
        <f t="shared" si="3"/>
        <v>47285</v>
      </c>
      <c r="Q40" s="195">
        <f>(L40/P40-1)</f>
        <v>-0.09408903457756157</v>
      </c>
    </row>
    <row r="41" spans="1:17" s="187" customFormat="1" ht="18" customHeight="1">
      <c r="A41" s="201" t="s">
        <v>249</v>
      </c>
      <c r="B41" s="200">
        <v>6463</v>
      </c>
      <c r="C41" s="196">
        <v>32</v>
      </c>
      <c r="D41" s="196">
        <f t="shared" si="0"/>
        <v>6495</v>
      </c>
      <c r="E41" s="199">
        <f>D41/$D$8</f>
        <v>0.00383694490572458</v>
      </c>
      <c r="F41" s="197">
        <v>8303</v>
      </c>
      <c r="G41" s="196">
        <v>196</v>
      </c>
      <c r="H41" s="196">
        <f t="shared" si="1"/>
        <v>8499</v>
      </c>
      <c r="I41" s="198">
        <f>(D41/H41-1)</f>
        <v>-0.23579244617013762</v>
      </c>
      <c r="J41" s="197">
        <v>42412</v>
      </c>
      <c r="K41" s="196">
        <v>434</v>
      </c>
      <c r="L41" s="196">
        <f t="shared" si="2"/>
        <v>42846</v>
      </c>
      <c r="M41" s="198">
        <f>(L41/$L$8)</f>
        <v>0.0045464013386024875</v>
      </c>
      <c r="N41" s="197">
        <v>46865</v>
      </c>
      <c r="O41" s="196">
        <v>850</v>
      </c>
      <c r="P41" s="196">
        <f t="shared" si="3"/>
        <v>47715</v>
      </c>
      <c r="Q41" s="195">
        <f>(L41/P41-1)</f>
        <v>-0.10204338258409307</v>
      </c>
    </row>
    <row r="42" spans="1:17" s="187" customFormat="1" ht="18" customHeight="1">
      <c r="A42" s="201" t="s">
        <v>250</v>
      </c>
      <c r="B42" s="200">
        <v>6324</v>
      </c>
      <c r="C42" s="196">
        <v>125</v>
      </c>
      <c r="D42" s="196">
        <f t="shared" si="0"/>
        <v>6449</v>
      </c>
      <c r="E42" s="199">
        <f>D42/$D$8</f>
        <v>0.003809770238185961</v>
      </c>
      <c r="F42" s="197">
        <v>6538</v>
      </c>
      <c r="G42" s="196">
        <v>116</v>
      </c>
      <c r="H42" s="196">
        <f t="shared" si="1"/>
        <v>6654</v>
      </c>
      <c r="I42" s="198">
        <f>(D42/H42-1)</f>
        <v>-0.03080853621881574</v>
      </c>
      <c r="J42" s="197">
        <v>36944</v>
      </c>
      <c r="K42" s="196">
        <v>618</v>
      </c>
      <c r="L42" s="196">
        <f t="shared" si="2"/>
        <v>37562</v>
      </c>
      <c r="M42" s="198">
        <f>(L42/$L$8)</f>
        <v>0.003985714584338949</v>
      </c>
      <c r="N42" s="197">
        <v>37210</v>
      </c>
      <c r="O42" s="196">
        <v>582</v>
      </c>
      <c r="P42" s="196">
        <f t="shared" si="3"/>
        <v>37792</v>
      </c>
      <c r="Q42" s="195">
        <f>(L42/P42-1)</f>
        <v>-0.006085944115156616</v>
      </c>
    </row>
    <row r="43" spans="1:17" s="187" customFormat="1" ht="18" customHeight="1">
      <c r="A43" s="201" t="s">
        <v>251</v>
      </c>
      <c r="B43" s="200">
        <v>6143</v>
      </c>
      <c r="C43" s="196">
        <v>2</v>
      </c>
      <c r="D43" s="196">
        <f t="shared" si="0"/>
        <v>6145</v>
      </c>
      <c r="E43" s="199">
        <f>D43/$D$8</f>
        <v>0.0036301811309742177</v>
      </c>
      <c r="F43" s="197">
        <v>5825</v>
      </c>
      <c r="G43" s="196">
        <v>17</v>
      </c>
      <c r="H43" s="196">
        <f t="shared" si="1"/>
        <v>5842</v>
      </c>
      <c r="I43" s="198">
        <f>(D43/H43-1)</f>
        <v>0.05186579938377278</v>
      </c>
      <c r="J43" s="197">
        <v>34176</v>
      </c>
      <c r="K43" s="196">
        <v>14</v>
      </c>
      <c r="L43" s="196">
        <f t="shared" si="2"/>
        <v>34190</v>
      </c>
      <c r="M43" s="198">
        <f>(L43/$L$8)</f>
        <v>0.0036279106980072594</v>
      </c>
      <c r="N43" s="197">
        <v>32429</v>
      </c>
      <c r="O43" s="196">
        <v>62</v>
      </c>
      <c r="P43" s="196">
        <f t="shared" si="3"/>
        <v>32491</v>
      </c>
      <c r="Q43" s="195">
        <f>(L43/P43-1)</f>
        <v>0.05229140377335262</v>
      </c>
    </row>
    <row r="44" spans="1:17" s="187" customFormat="1" ht="18" customHeight="1">
      <c r="A44" s="201" t="s">
        <v>252</v>
      </c>
      <c r="B44" s="200">
        <v>5886</v>
      </c>
      <c r="C44" s="196">
        <v>26</v>
      </c>
      <c r="D44" s="196">
        <f t="shared" si="0"/>
        <v>5912</v>
      </c>
      <c r="E44" s="199">
        <f>D44/$D$8</f>
        <v>0.003492535532354691</v>
      </c>
      <c r="F44" s="197">
        <v>5623</v>
      </c>
      <c r="G44" s="196">
        <v>10</v>
      </c>
      <c r="H44" s="196">
        <f t="shared" si="1"/>
        <v>5633</v>
      </c>
      <c r="I44" s="198">
        <f>(D44/H44-1)</f>
        <v>0.04952955796200964</v>
      </c>
      <c r="J44" s="197">
        <v>35199</v>
      </c>
      <c r="K44" s="196">
        <v>130</v>
      </c>
      <c r="L44" s="196">
        <f t="shared" si="2"/>
        <v>35329</v>
      </c>
      <c r="M44" s="198">
        <f>(L44/$L$8)</f>
        <v>0.0037487703144164514</v>
      </c>
      <c r="N44" s="197">
        <v>29538</v>
      </c>
      <c r="O44" s="196">
        <v>127</v>
      </c>
      <c r="P44" s="196">
        <f t="shared" si="3"/>
        <v>29665</v>
      </c>
      <c r="Q44" s="195">
        <f>(L44/P44-1)</f>
        <v>0.19093207483566488</v>
      </c>
    </row>
    <row r="45" spans="1:17" s="187" customFormat="1" ht="18" customHeight="1">
      <c r="A45" s="201" t="s">
        <v>253</v>
      </c>
      <c r="B45" s="200">
        <v>5706</v>
      </c>
      <c r="C45" s="196">
        <v>127</v>
      </c>
      <c r="D45" s="196">
        <f t="shared" si="0"/>
        <v>5833</v>
      </c>
      <c r="E45" s="199">
        <f>D45/$D$8</f>
        <v>0.0034458659946253233</v>
      </c>
      <c r="F45" s="197">
        <v>5373</v>
      </c>
      <c r="G45" s="196">
        <v>32</v>
      </c>
      <c r="H45" s="196">
        <f t="shared" si="1"/>
        <v>5405</v>
      </c>
      <c r="I45" s="198">
        <f>(D45/H45-1)</f>
        <v>0.07918593894542081</v>
      </c>
      <c r="J45" s="197">
        <v>34411</v>
      </c>
      <c r="K45" s="196">
        <v>283</v>
      </c>
      <c r="L45" s="196">
        <f t="shared" si="2"/>
        <v>34694</v>
      </c>
      <c r="M45" s="198">
        <f>(L45/$L$8)</f>
        <v>0.0036813902824411773</v>
      </c>
      <c r="N45" s="197">
        <v>31725</v>
      </c>
      <c r="O45" s="196">
        <v>229</v>
      </c>
      <c r="P45" s="196">
        <f t="shared" si="3"/>
        <v>31954</v>
      </c>
      <c r="Q45" s="195">
        <f>(L45/P45-1)</f>
        <v>0.0857482631282469</v>
      </c>
    </row>
    <row r="46" spans="1:17" s="187" customFormat="1" ht="18" customHeight="1">
      <c r="A46" s="201" t="s">
        <v>254</v>
      </c>
      <c r="B46" s="200">
        <v>2758</v>
      </c>
      <c r="C46" s="196">
        <v>2759</v>
      </c>
      <c r="D46" s="196">
        <f t="shared" si="0"/>
        <v>5517</v>
      </c>
      <c r="E46" s="199">
        <f>D46/$D$8</f>
        <v>0.0032591878437078533</v>
      </c>
      <c r="F46" s="197">
        <v>2197</v>
      </c>
      <c r="G46" s="196">
        <v>3186</v>
      </c>
      <c r="H46" s="196">
        <f t="shared" si="1"/>
        <v>5383</v>
      </c>
      <c r="I46" s="198">
        <f>(D46/H46-1)</f>
        <v>0.02489318224038639</v>
      </c>
      <c r="J46" s="197">
        <v>8546</v>
      </c>
      <c r="K46" s="196">
        <v>14175</v>
      </c>
      <c r="L46" s="196">
        <f t="shared" si="2"/>
        <v>22721</v>
      </c>
      <c r="M46" s="198">
        <f>(L46/$L$8)</f>
        <v>0.002410931821275898</v>
      </c>
      <c r="N46" s="197">
        <v>7995</v>
      </c>
      <c r="O46" s="196">
        <v>16564</v>
      </c>
      <c r="P46" s="196">
        <f t="shared" si="3"/>
        <v>24559</v>
      </c>
      <c r="Q46" s="195">
        <f>(L46/P46-1)</f>
        <v>-0.07484018078912003</v>
      </c>
    </row>
    <row r="47" spans="1:17" s="187" customFormat="1" ht="18" customHeight="1">
      <c r="A47" s="201" t="s">
        <v>255</v>
      </c>
      <c r="B47" s="200">
        <v>5423</v>
      </c>
      <c r="C47" s="196">
        <v>2</v>
      </c>
      <c r="D47" s="196">
        <f t="shared" si="0"/>
        <v>5425</v>
      </c>
      <c r="E47" s="199">
        <f>D47/$D$8</f>
        <v>0.0032048385086306153</v>
      </c>
      <c r="F47" s="197">
        <v>5926</v>
      </c>
      <c r="G47" s="196"/>
      <c r="H47" s="196">
        <f t="shared" si="1"/>
        <v>5926</v>
      </c>
      <c r="I47" s="198">
        <f>(D47/H47-1)</f>
        <v>-0.08454269321633479</v>
      </c>
      <c r="J47" s="197">
        <v>31518</v>
      </c>
      <c r="K47" s="196">
        <v>196</v>
      </c>
      <c r="L47" s="196">
        <f t="shared" si="2"/>
        <v>31714</v>
      </c>
      <c r="M47" s="198">
        <f>(L47/$L$8)</f>
        <v>0.0033651816284469794</v>
      </c>
      <c r="N47" s="197">
        <v>35203</v>
      </c>
      <c r="O47" s="196">
        <v>506</v>
      </c>
      <c r="P47" s="196">
        <f t="shared" si="3"/>
        <v>35709</v>
      </c>
      <c r="Q47" s="195">
        <f>(L47/P47-1)</f>
        <v>-0.11187655773054417</v>
      </c>
    </row>
    <row r="48" spans="1:17" s="187" customFormat="1" ht="18" customHeight="1">
      <c r="A48" s="201" t="s">
        <v>256</v>
      </c>
      <c r="B48" s="200">
        <v>5137</v>
      </c>
      <c r="C48" s="196">
        <v>18</v>
      </c>
      <c r="D48" s="196">
        <f t="shared" si="0"/>
        <v>5155</v>
      </c>
      <c r="E48" s="199">
        <f>D48/$D$8</f>
        <v>0.0030453350252517644</v>
      </c>
      <c r="F48" s="197">
        <v>5017</v>
      </c>
      <c r="G48" s="196">
        <v>7</v>
      </c>
      <c r="H48" s="196">
        <f t="shared" si="1"/>
        <v>5024</v>
      </c>
      <c r="I48" s="198">
        <f>(D48/H48-1)</f>
        <v>0.026074840764331197</v>
      </c>
      <c r="J48" s="197">
        <v>30826</v>
      </c>
      <c r="K48" s="196">
        <v>80</v>
      </c>
      <c r="L48" s="196">
        <f t="shared" si="2"/>
        <v>30906</v>
      </c>
      <c r="M48" s="198">
        <f>(L48/$L$8)</f>
        <v>0.00327944451689419</v>
      </c>
      <c r="N48" s="197">
        <v>28798</v>
      </c>
      <c r="O48" s="196">
        <v>24</v>
      </c>
      <c r="P48" s="196">
        <f t="shared" si="3"/>
        <v>28822</v>
      </c>
      <c r="Q48" s="195">
        <f>(L48/P48-1)</f>
        <v>0.07230587745472206</v>
      </c>
    </row>
    <row r="49" spans="1:17" s="187" customFormat="1" ht="18" customHeight="1">
      <c r="A49" s="455" t="s">
        <v>257</v>
      </c>
      <c r="B49" s="456">
        <v>5129</v>
      </c>
      <c r="C49" s="457">
        <v>24</v>
      </c>
      <c r="D49" s="457">
        <f t="shared" si="0"/>
        <v>5153</v>
      </c>
      <c r="E49" s="458">
        <f>D49/$D$8</f>
        <v>0.0030441535179674766</v>
      </c>
      <c r="F49" s="459">
        <v>4750</v>
      </c>
      <c r="G49" s="457">
        <v>18</v>
      </c>
      <c r="H49" s="457">
        <f t="shared" si="1"/>
        <v>4768</v>
      </c>
      <c r="I49" s="460">
        <f>(D49/H49-1)</f>
        <v>0.08074664429530198</v>
      </c>
      <c r="J49" s="459">
        <v>30629</v>
      </c>
      <c r="K49" s="457">
        <v>143</v>
      </c>
      <c r="L49" s="457">
        <f t="shared" si="2"/>
        <v>30772</v>
      </c>
      <c r="M49" s="460">
        <f>(L49/$L$8)</f>
        <v>0.0032652257384931088</v>
      </c>
      <c r="N49" s="459">
        <v>24973</v>
      </c>
      <c r="O49" s="457">
        <v>112</v>
      </c>
      <c r="P49" s="457">
        <f t="shared" si="3"/>
        <v>25085</v>
      </c>
      <c r="Q49" s="461">
        <f>(L49/P49-1)</f>
        <v>0.226709188758222</v>
      </c>
    </row>
    <row r="50" spans="1:17" s="187" customFormat="1" ht="18" customHeight="1">
      <c r="A50" s="201" t="s">
        <v>258</v>
      </c>
      <c r="B50" s="200">
        <v>5105</v>
      </c>
      <c r="C50" s="196">
        <v>18</v>
      </c>
      <c r="D50" s="196">
        <f t="shared" si="0"/>
        <v>5123</v>
      </c>
      <c r="E50" s="199">
        <f>D50/$D$8</f>
        <v>0.0030264309087031597</v>
      </c>
      <c r="F50" s="197">
        <v>4410</v>
      </c>
      <c r="G50" s="196">
        <v>1</v>
      </c>
      <c r="H50" s="196">
        <f t="shared" si="1"/>
        <v>4411</v>
      </c>
      <c r="I50" s="198">
        <f>(D50/H50-1)</f>
        <v>0.1614146452051688</v>
      </c>
      <c r="J50" s="197">
        <v>35275</v>
      </c>
      <c r="K50" s="196">
        <v>62</v>
      </c>
      <c r="L50" s="196">
        <f t="shared" si="2"/>
        <v>35337</v>
      </c>
      <c r="M50" s="198">
        <f>(L50/$L$8)</f>
        <v>0.003749619196709053</v>
      </c>
      <c r="N50" s="197">
        <v>28025</v>
      </c>
      <c r="O50" s="196">
        <v>73</v>
      </c>
      <c r="P50" s="196">
        <f t="shared" si="3"/>
        <v>28098</v>
      </c>
      <c r="Q50" s="195">
        <f>(L50/P50-1)</f>
        <v>0.2576339953021567</v>
      </c>
    </row>
    <row r="51" spans="1:17" s="187" customFormat="1" ht="18" customHeight="1">
      <c r="A51" s="201" t="s">
        <v>259</v>
      </c>
      <c r="B51" s="200">
        <v>4959</v>
      </c>
      <c r="C51" s="196">
        <v>12</v>
      </c>
      <c r="D51" s="196">
        <f t="shared" si="0"/>
        <v>4971</v>
      </c>
      <c r="E51" s="199">
        <f>D51/$D$8</f>
        <v>0.0029366363550972882</v>
      </c>
      <c r="F51" s="197">
        <v>4226</v>
      </c>
      <c r="G51" s="196">
        <v>191</v>
      </c>
      <c r="H51" s="196">
        <f t="shared" si="1"/>
        <v>4417</v>
      </c>
      <c r="I51" s="198">
        <f>(D51/H51-1)</f>
        <v>0.12542449626443286</v>
      </c>
      <c r="J51" s="197">
        <v>30911</v>
      </c>
      <c r="K51" s="196">
        <v>580</v>
      </c>
      <c r="L51" s="196">
        <f t="shared" si="2"/>
        <v>31491</v>
      </c>
      <c r="M51" s="198">
        <f>(L51/$L$8)</f>
        <v>0.003341519034540702</v>
      </c>
      <c r="N51" s="197">
        <v>27072</v>
      </c>
      <c r="O51" s="196">
        <v>856</v>
      </c>
      <c r="P51" s="196">
        <f t="shared" si="3"/>
        <v>27928</v>
      </c>
      <c r="Q51" s="195">
        <f>(L51/P51-1)</f>
        <v>0.12757805786307652</v>
      </c>
    </row>
    <row r="52" spans="1:17" s="187" customFormat="1" ht="18" customHeight="1">
      <c r="A52" s="201" t="s">
        <v>260</v>
      </c>
      <c r="B52" s="200">
        <v>3838</v>
      </c>
      <c r="C52" s="196">
        <v>601</v>
      </c>
      <c r="D52" s="196">
        <f t="shared" si="0"/>
        <v>4439</v>
      </c>
      <c r="E52" s="199">
        <f>D52/$D$8</f>
        <v>0.0026223554174767375</v>
      </c>
      <c r="F52" s="197">
        <v>2145</v>
      </c>
      <c r="G52" s="196">
        <v>636</v>
      </c>
      <c r="H52" s="196">
        <f t="shared" si="1"/>
        <v>2781</v>
      </c>
      <c r="I52" s="198">
        <f>(D52/H52-1)</f>
        <v>0.5961884214311399</v>
      </c>
      <c r="J52" s="197">
        <v>20571</v>
      </c>
      <c r="K52" s="196">
        <v>3313</v>
      </c>
      <c r="L52" s="196">
        <f t="shared" si="2"/>
        <v>23884</v>
      </c>
      <c r="M52" s="198">
        <f>(L52/$L$8)</f>
        <v>0.002534338084562895</v>
      </c>
      <c r="N52" s="197">
        <v>13458</v>
      </c>
      <c r="O52" s="196">
        <v>3607</v>
      </c>
      <c r="P52" s="196">
        <f t="shared" si="3"/>
        <v>17065</v>
      </c>
      <c r="Q52" s="195">
        <f>(L52/P52-1)</f>
        <v>0.39958980369176667</v>
      </c>
    </row>
    <row r="53" spans="1:17" s="187" customFormat="1" ht="18" customHeight="1">
      <c r="A53" s="201" t="s">
        <v>261</v>
      </c>
      <c r="B53" s="200">
        <v>2287</v>
      </c>
      <c r="C53" s="196">
        <v>1647</v>
      </c>
      <c r="D53" s="196">
        <f t="shared" si="0"/>
        <v>3934</v>
      </c>
      <c r="E53" s="199">
        <f>D53/$D$8</f>
        <v>0.002324024828194072</v>
      </c>
      <c r="F53" s="197">
        <v>2300</v>
      </c>
      <c r="G53" s="196">
        <v>1872</v>
      </c>
      <c r="H53" s="196">
        <f t="shared" si="1"/>
        <v>4172</v>
      </c>
      <c r="I53" s="198">
        <f>(D53/H53-1)</f>
        <v>-0.057046979865771785</v>
      </c>
      <c r="J53" s="197">
        <v>8668</v>
      </c>
      <c r="K53" s="196">
        <v>8185</v>
      </c>
      <c r="L53" s="196">
        <f t="shared" si="2"/>
        <v>16853</v>
      </c>
      <c r="M53" s="198">
        <f>(L53/$L$8)</f>
        <v>0.001788276659652423</v>
      </c>
      <c r="N53" s="197">
        <v>8833</v>
      </c>
      <c r="O53" s="196">
        <v>10014</v>
      </c>
      <c r="P53" s="196">
        <f t="shared" si="3"/>
        <v>18847</v>
      </c>
      <c r="Q53" s="195">
        <f>(L53/P53-1)</f>
        <v>-0.10579933145858755</v>
      </c>
    </row>
    <row r="54" spans="1:17" s="187" customFormat="1" ht="18" customHeight="1">
      <c r="A54" s="455" t="s">
        <v>262</v>
      </c>
      <c r="B54" s="456">
        <v>2589</v>
      </c>
      <c r="C54" s="457">
        <v>868</v>
      </c>
      <c r="D54" s="457">
        <f t="shared" si="0"/>
        <v>3457</v>
      </c>
      <c r="E54" s="458">
        <f>D54/$D$8</f>
        <v>0.0020422353408914356</v>
      </c>
      <c r="F54" s="459">
        <v>1343</v>
      </c>
      <c r="G54" s="457">
        <v>3201</v>
      </c>
      <c r="H54" s="457">
        <f t="shared" si="1"/>
        <v>4544</v>
      </c>
      <c r="I54" s="460">
        <f>(D54/H54-1)</f>
        <v>-0.23921654929577463</v>
      </c>
      <c r="J54" s="459">
        <v>15818</v>
      </c>
      <c r="K54" s="457">
        <v>12701</v>
      </c>
      <c r="L54" s="457">
        <f t="shared" si="2"/>
        <v>28519</v>
      </c>
      <c r="M54" s="460">
        <f>(L54/$L$8)</f>
        <v>0.003026159262839106</v>
      </c>
      <c r="N54" s="459">
        <v>9281</v>
      </c>
      <c r="O54" s="457">
        <v>19415</v>
      </c>
      <c r="P54" s="457">
        <f t="shared" si="3"/>
        <v>28696</v>
      </c>
      <c r="Q54" s="461">
        <f>(L54/P54-1)</f>
        <v>-0.006168107053247884</v>
      </c>
    </row>
    <row r="55" spans="1:17" s="187" customFormat="1" ht="18" customHeight="1">
      <c r="A55" s="201" t="s">
        <v>263</v>
      </c>
      <c r="B55" s="200">
        <v>3098</v>
      </c>
      <c r="C55" s="196">
        <v>3</v>
      </c>
      <c r="D55" s="196">
        <f t="shared" si="0"/>
        <v>3101</v>
      </c>
      <c r="E55" s="199">
        <f>D55/$D$8</f>
        <v>0.0018319270442882097</v>
      </c>
      <c r="F55" s="197">
        <v>3054</v>
      </c>
      <c r="G55" s="196">
        <v>43</v>
      </c>
      <c r="H55" s="196">
        <f t="shared" si="1"/>
        <v>3097</v>
      </c>
      <c r="I55" s="198">
        <f>(D55/H55-1)</f>
        <v>0.0012915724895059544</v>
      </c>
      <c r="J55" s="197">
        <v>18533</v>
      </c>
      <c r="K55" s="196">
        <v>64</v>
      </c>
      <c r="L55" s="196">
        <f t="shared" si="2"/>
        <v>18597</v>
      </c>
      <c r="M55" s="198">
        <f>(L55/$L$8)</f>
        <v>0.0019733329994396317</v>
      </c>
      <c r="N55" s="197">
        <v>18708</v>
      </c>
      <c r="O55" s="196">
        <v>122</v>
      </c>
      <c r="P55" s="196">
        <f t="shared" si="3"/>
        <v>18830</v>
      </c>
      <c r="Q55" s="195">
        <f>(L55/P55-1)</f>
        <v>-0.012373871481678123</v>
      </c>
    </row>
    <row r="56" spans="1:17" s="187" customFormat="1" ht="18" customHeight="1">
      <c r="A56" s="201" t="s">
        <v>264</v>
      </c>
      <c r="B56" s="200">
        <v>2988</v>
      </c>
      <c r="C56" s="196">
        <v>26</v>
      </c>
      <c r="D56" s="196">
        <f t="shared" si="0"/>
        <v>3014</v>
      </c>
      <c r="E56" s="199">
        <f>D56/$D$8</f>
        <v>0.001780531477421691</v>
      </c>
      <c r="F56" s="197">
        <v>2855</v>
      </c>
      <c r="G56" s="196"/>
      <c r="H56" s="196">
        <f t="shared" si="1"/>
        <v>2855</v>
      </c>
      <c r="I56" s="198">
        <f>(D56/H56-1)</f>
        <v>0.05569176882661986</v>
      </c>
      <c r="J56" s="197">
        <v>16170</v>
      </c>
      <c r="K56" s="196">
        <v>121</v>
      </c>
      <c r="L56" s="196">
        <f t="shared" si="2"/>
        <v>16291</v>
      </c>
      <c r="M56" s="198">
        <f>(L56/$L$8)</f>
        <v>0.0017286426785971414</v>
      </c>
      <c r="N56" s="197">
        <v>18094</v>
      </c>
      <c r="O56" s="196">
        <v>99</v>
      </c>
      <c r="P56" s="196">
        <f t="shared" si="3"/>
        <v>18193</v>
      </c>
      <c r="Q56" s="195">
        <f>(L56/P56-1)</f>
        <v>-0.104545704391799</v>
      </c>
    </row>
    <row r="57" spans="1:17" s="187" customFormat="1" ht="18" customHeight="1">
      <c r="A57" s="201" t="s">
        <v>265</v>
      </c>
      <c r="B57" s="200">
        <v>2736</v>
      </c>
      <c r="C57" s="196">
        <v>27</v>
      </c>
      <c r="D57" s="196">
        <f t="shared" si="0"/>
        <v>2763</v>
      </c>
      <c r="E57" s="199">
        <f>D57/$D$8</f>
        <v>0.0016322523132435741</v>
      </c>
      <c r="F57" s="197">
        <v>2532</v>
      </c>
      <c r="G57" s="196">
        <v>10</v>
      </c>
      <c r="H57" s="196">
        <f t="shared" si="1"/>
        <v>2542</v>
      </c>
      <c r="I57" s="198">
        <f>(D57/H57-1)</f>
        <v>0.08693941778127456</v>
      </c>
      <c r="J57" s="197">
        <v>16251</v>
      </c>
      <c r="K57" s="196">
        <v>78</v>
      </c>
      <c r="L57" s="196">
        <f t="shared" si="2"/>
        <v>16329</v>
      </c>
      <c r="M57" s="198">
        <f>(L57/$L$8)</f>
        <v>0.0017326748694870002</v>
      </c>
      <c r="N57" s="197">
        <v>14449</v>
      </c>
      <c r="O57" s="196">
        <v>18</v>
      </c>
      <c r="P57" s="196">
        <f t="shared" si="3"/>
        <v>14467</v>
      </c>
      <c r="Q57" s="195">
        <f>(L57/P57-1)</f>
        <v>0.1287067118269165</v>
      </c>
    </row>
    <row r="58" spans="1:17" s="187" customFormat="1" ht="18" customHeight="1">
      <c r="A58" s="201" t="s">
        <v>266</v>
      </c>
      <c r="B58" s="200">
        <v>1773</v>
      </c>
      <c r="C58" s="196">
        <v>0</v>
      </c>
      <c r="D58" s="196">
        <f t="shared" si="0"/>
        <v>1773</v>
      </c>
      <c r="E58" s="199">
        <f>D58/$D$8</f>
        <v>0.001047406207521121</v>
      </c>
      <c r="F58" s="197">
        <v>1617</v>
      </c>
      <c r="G58" s="196"/>
      <c r="H58" s="196">
        <f t="shared" si="1"/>
        <v>1617</v>
      </c>
      <c r="I58" s="198">
        <f>(D58/H58-1)</f>
        <v>0.09647495361781067</v>
      </c>
      <c r="J58" s="197">
        <v>11006</v>
      </c>
      <c r="K58" s="196">
        <v>78</v>
      </c>
      <c r="L58" s="196">
        <f t="shared" si="2"/>
        <v>11084</v>
      </c>
      <c r="M58" s="198">
        <f>(L58/$L$8)</f>
        <v>0.0011761264163998965</v>
      </c>
      <c r="N58" s="197">
        <v>9311</v>
      </c>
      <c r="O58" s="196">
        <v>50</v>
      </c>
      <c r="P58" s="196">
        <f t="shared" si="3"/>
        <v>9361</v>
      </c>
      <c r="Q58" s="195">
        <f>(L58/P58-1)</f>
        <v>0.18406153188761887</v>
      </c>
    </row>
    <row r="59" spans="1:17" s="187" customFormat="1" ht="18" customHeight="1" thickBot="1">
      <c r="A59" s="194" t="s">
        <v>267</v>
      </c>
      <c r="B59" s="193">
        <v>158833</v>
      </c>
      <c r="C59" s="189">
        <v>33958</v>
      </c>
      <c r="D59" s="189">
        <f t="shared" si="0"/>
        <v>192791</v>
      </c>
      <c r="E59" s="192">
        <f>D59/$D$8</f>
        <v>0.11389198542256312</v>
      </c>
      <c r="F59" s="190">
        <v>131518</v>
      </c>
      <c r="G59" s="189">
        <v>33381</v>
      </c>
      <c r="H59" s="189">
        <f t="shared" si="1"/>
        <v>164899</v>
      </c>
      <c r="I59" s="191">
        <f>(D59/H59-1)</f>
        <v>0.16914596207375432</v>
      </c>
      <c r="J59" s="190">
        <v>895245</v>
      </c>
      <c r="K59" s="189">
        <v>213163</v>
      </c>
      <c r="L59" s="189">
        <f t="shared" si="2"/>
        <v>1108408</v>
      </c>
      <c r="M59" s="191">
        <f>(L59/$L$8)</f>
        <v>0.11761349052228226</v>
      </c>
      <c r="N59" s="190">
        <v>726201</v>
      </c>
      <c r="O59" s="189">
        <v>196909</v>
      </c>
      <c r="P59" s="189">
        <f t="shared" si="3"/>
        <v>923110</v>
      </c>
      <c r="Q59" s="188">
        <f>(L59/P59-1)</f>
        <v>0.20073230709232925</v>
      </c>
    </row>
    <row r="60" ht="15" thickTop="1">
      <c r="A60" s="121" t="s">
        <v>49</v>
      </c>
    </row>
    <row r="61" ht="14.25" customHeight="1">
      <c r="A61" s="94" t="s">
        <v>48</v>
      </c>
    </row>
  </sheetData>
  <sheetProtection/>
  <mergeCells count="14">
    <mergeCell ref="B6:D6"/>
    <mergeCell ref="E6:E7"/>
    <mergeCell ref="F6:H6"/>
    <mergeCell ref="I6:I7"/>
    <mergeCell ref="J6:L6"/>
    <mergeCell ref="M6:M7"/>
    <mergeCell ref="A5:A7"/>
    <mergeCell ref="A4:Q4"/>
    <mergeCell ref="N1:Q1"/>
    <mergeCell ref="B5:I5"/>
    <mergeCell ref="J5:Q5"/>
    <mergeCell ref="A3:Q3"/>
    <mergeCell ref="N6:P6"/>
    <mergeCell ref="Q6:Q7"/>
  </mergeCells>
  <conditionalFormatting sqref="Q60:Q65536 I60:I65536 I3 Q3">
    <cfRule type="cellIs" priority="2" dxfId="103" operator="lessThan" stopIfTrue="1">
      <formula>0</formula>
    </cfRule>
  </conditionalFormatting>
  <conditionalFormatting sqref="Q8:Q59 I8:I59">
    <cfRule type="cellIs" priority="3" dxfId="103" operator="lessThan" stopIfTrue="1">
      <formula>0</formula>
    </cfRule>
    <cfRule type="cellIs" priority="4" dxfId="105" operator="greaterThanOrEqual" stopIfTrue="1">
      <formula>0</formula>
    </cfRule>
  </conditionalFormatting>
  <conditionalFormatting sqref="I5 Q5">
    <cfRule type="cellIs" priority="1" dxfId="10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 Junio 2013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2013-08-12T21:35:28Z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AEVVZYF6TF2M-634-519</vt:lpwstr>
  </property>
  <property fmtid="{D5CDD505-2E9C-101B-9397-08002B2CF9AE}" pid="3" name="_dlc_DocIdItemGuid">
    <vt:lpwstr>2525dbcd-c7f6-411e-ae7b-94fe088ec541</vt:lpwstr>
  </property>
  <property fmtid="{D5CDD505-2E9C-101B-9397-08002B2CF9AE}" pid="4" name="_dlc_DocIdUrl">
    <vt:lpwstr>http://www.aerocivil.gov.co/AAeronautica/Estadisticas/TAereo/EOperacionales/BolPubAnte/_layouts/DocIdRedir.aspx?ID=AEVVZYF6TF2M-634-519, AEVVZYF6TF2M-634-519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123.000000000000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2013</vt:lpwstr>
  </property>
  <property fmtid="{D5CDD505-2E9C-101B-9397-08002B2CF9AE}" pid="10" name="Transporte aéreo">
    <vt:lpwstr>Transporte aéreo</vt:lpwstr>
  </property>
  <property fmtid="{D5CDD505-2E9C-101B-9397-08002B2CF9AE}" pid="11" name="Taxis aéreos">
    <vt:lpwstr>Origen - Destino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